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ystemsorg-my.sharepoint.com/personal/alexandr_baranov_usystems_ru/Documents/Documents/!!Локализация/1_Portfolio/PRICE LISTS MY/DISTRIBUTORS/MO/2026/13.07.2026/"/>
    </mc:Choice>
  </mc:AlternateContent>
  <xr:revisionPtr revIDLastSave="0" documentId="8_{92297B96-73CE-49BD-A9D0-4A737C7DB01D}" xr6:coauthVersionLast="47" xr6:coauthVersionMax="47" xr10:uidLastSave="{00000000-0000-0000-0000-000000000000}"/>
  <bookViews>
    <workbookView xWindow="-93" yWindow="-93" windowWidth="17253" windowHeight="10133" tabRatio="612" activeTab="1" xr2:uid="{00000000-000D-0000-FFFF-FFFF00000000}"/>
  </bookViews>
  <sheets>
    <sheet name="Оглавление" sheetId="9" r:id="rId1"/>
    <sheet name="Прайс-лист_Usystems" sheetId="7" r:id="rId2"/>
    <sheet name="Коммерческое предложение" sheetId="2" r:id="rId3"/>
  </sheets>
  <definedNames>
    <definedName name="_xlnm._FilterDatabase" localSheetId="2" hidden="1">'Коммерческое предложение'!$C$10:$L$250</definedName>
    <definedName name="_xlnm._FilterDatabase" localSheetId="1" hidden="1">'Прайс-лист_Usystems'!$B$4:$AC$938</definedName>
    <definedName name="My_sheet">MID(CELL("filename",Оглавление!$A$1),FIND("[",CELL("filename",Оглавление!$A$1)),FIND("]",CELL("filename",Оглавление!$A$1))-FIND("[",CELL("filename",Оглавление!$A$1))+1)&amp;"'Прайс-лист_Usystems'!"</definedName>
    <definedName name="Z_388B3522_21E1_4478_B6F9_D1FF1FDB6DC7_.wvu.Cols" localSheetId="2" hidden="1">'Коммерческое предложение'!$A:$A</definedName>
    <definedName name="Z_388B3522_21E1_4478_B6F9_D1FF1FDB6DC7_.wvu.Cols" localSheetId="1" hidden="1">'Прайс-лист_Usystems'!$A:$A,'Прайс-лист_Usystems'!#REF!,'Прайс-лист_Usystems'!#REF!,'Прайс-лист_Usystems'!$J:$W,'Прайс-лист_Usystems'!$X:$AC</definedName>
    <definedName name="Z_388B3522_21E1_4478_B6F9_D1FF1FDB6DC7_.wvu.FilterData" localSheetId="2" hidden="1">'Коммерческое предложение'!$C$10:$L$250</definedName>
    <definedName name="Z_388B3522_21E1_4478_B6F9_D1FF1FDB6DC7_.wvu.FilterData" localSheetId="1" hidden="1">'Прайс-лист_Usystems'!$B$4:$AC$938</definedName>
  </definedNames>
  <calcPr calcId="191029"/>
  <customWorkbookViews>
    <customWorkbookView name="Baranov, Alexandr - Personal View" guid="{388B3522-21E1-4478-B6F9-D1FF1FDB6DC7}" mergeInterval="0" personalView="1" maximized="1" xWindow="-11" yWindow="-11" windowWidth="1942" windowHeight="1042" tabRatio="87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47" i="7" l="1"/>
  <c r="M229" i="7"/>
  <c r="M880" i="7"/>
  <c r="M861" i="7"/>
  <c r="M787" i="7"/>
  <c r="M788" i="7"/>
  <c r="M789" i="7"/>
  <c r="M790" i="7"/>
  <c r="M791" i="7"/>
  <c r="M792" i="7"/>
  <c r="M793" i="7"/>
  <c r="M794" i="7"/>
  <c r="M795" i="7"/>
  <c r="M796" i="7"/>
  <c r="M797" i="7"/>
  <c r="M798" i="7"/>
  <c r="M799" i="7"/>
  <c r="M800" i="7"/>
  <c r="M801" i="7"/>
  <c r="M802" i="7"/>
  <c r="M803" i="7"/>
  <c r="M804" i="7"/>
  <c r="M805" i="7"/>
  <c r="M806" i="7"/>
  <c r="M807" i="7"/>
  <c r="M808" i="7"/>
  <c r="M809" i="7"/>
  <c r="M810" i="7"/>
  <c r="M811" i="7"/>
  <c r="M812" i="7"/>
  <c r="M813" i="7"/>
  <c r="M814" i="7"/>
  <c r="M815" i="7"/>
  <c r="M816" i="7"/>
  <c r="M817" i="7"/>
  <c r="M818" i="7"/>
  <c r="M744" i="7"/>
  <c r="M922" i="7"/>
  <c r="M923" i="7"/>
  <c r="M250" i="7"/>
  <c r="M77" i="7"/>
  <c r="M78" i="7"/>
  <c r="M79" i="7"/>
  <c r="M80" i="7"/>
  <c r="M81" i="7"/>
  <c r="M82" i="7"/>
  <c r="M819" i="7"/>
  <c r="M115" i="7"/>
  <c r="M116" i="7"/>
  <c r="M117" i="7"/>
  <c r="M118" i="7"/>
  <c r="M119" i="7"/>
  <c r="M120" i="7"/>
  <c r="M521" i="7"/>
  <c r="M520" i="7"/>
  <c r="M519" i="7"/>
  <c r="M518" i="7"/>
  <c r="M517" i="7"/>
  <c r="M516" i="7"/>
  <c r="M515" i="7"/>
  <c r="M514" i="7"/>
  <c r="M513" i="7"/>
  <c r="M512" i="7"/>
  <c r="M511" i="7"/>
  <c r="M510" i="7"/>
  <c r="M509" i="7"/>
  <c r="M243" i="7"/>
  <c r="M242" i="7"/>
  <c r="M241" i="7"/>
  <c r="M212" i="7"/>
  <c r="M211" i="7"/>
  <c r="M210" i="7"/>
  <c r="M209" i="7"/>
  <c r="M774" i="7"/>
  <c r="M770" i="7"/>
  <c r="M895" i="7"/>
  <c r="M12" i="7"/>
  <c r="M11" i="7"/>
  <c r="M10" i="7"/>
  <c r="L845" i="7" l="1"/>
  <c r="L844" i="7"/>
  <c r="L843" i="7"/>
  <c r="L842" i="7"/>
  <c r="L841" i="7"/>
  <c r="L840" i="7"/>
  <c r="L747" i="7"/>
  <c r="L746" i="7"/>
  <c r="L745" i="7"/>
  <c r="L738" i="7"/>
  <c r="L737" i="7"/>
  <c r="L714" i="7"/>
  <c r="L713" i="7"/>
  <c r="L712" i="7"/>
  <c r="L711" i="7"/>
  <c r="L710" i="7"/>
  <c r="L709" i="7"/>
  <c r="L708" i="7"/>
  <c r="L707" i="7"/>
  <c r="L706" i="7"/>
  <c r="L839" i="7"/>
  <c r="L853" i="7"/>
  <c r="L846" i="7"/>
  <c r="L767" i="7"/>
  <c r="L910" i="7"/>
  <c r="L896" i="7"/>
  <c r="L894" i="7"/>
  <c r="L906" i="7"/>
  <c r="L848" i="7"/>
  <c r="L849" i="7"/>
  <c r="L705" i="7"/>
  <c r="L704" i="7"/>
  <c r="L703" i="7"/>
  <c r="L937" i="7"/>
  <c r="L935" i="7"/>
  <c r="L934" i="7"/>
  <c r="L933" i="7"/>
  <c r="L931" i="7"/>
  <c r="L930" i="7"/>
  <c r="L929" i="7"/>
  <c r="L928" i="7"/>
  <c r="L927" i="7"/>
  <c r="L926" i="7"/>
  <c r="L924" i="7"/>
  <c r="L920" i="7"/>
  <c r="L919" i="7"/>
  <c r="L918" i="7"/>
  <c r="L917" i="7"/>
  <c r="L916" i="7"/>
  <c r="L915" i="7"/>
  <c r="L914" i="7"/>
  <c r="L913" i="7"/>
  <c r="L912" i="7"/>
  <c r="L911" i="7"/>
  <c r="L901" i="7"/>
  <c r="L900" i="7"/>
  <c r="L899" i="7"/>
  <c r="L898" i="7"/>
  <c r="L897" i="7"/>
  <c r="L892" i="7"/>
  <c r="L891" i="7"/>
  <c r="L890" i="7"/>
  <c r="L889" i="7"/>
  <c r="L888" i="7"/>
  <c r="L887" i="7"/>
  <c r="L886" i="7"/>
  <c r="L885" i="7"/>
  <c r="L884" i="7"/>
  <c r="L883" i="7"/>
  <c r="L879" i="7"/>
  <c r="L878" i="7"/>
  <c r="L877" i="7"/>
  <c r="L876" i="7"/>
  <c r="L875" i="7"/>
  <c r="L874" i="7"/>
  <c r="L873" i="7"/>
  <c r="L872" i="7"/>
  <c r="L871" i="7"/>
  <c r="L870" i="7"/>
  <c r="L869" i="7"/>
  <c r="L868" i="7"/>
  <c r="L867" i="7"/>
  <c r="L866" i="7"/>
  <c r="L865" i="7"/>
  <c r="L864" i="7"/>
  <c r="L863" i="7"/>
  <c r="L862" i="7"/>
  <c r="L861" i="7"/>
  <c r="L860" i="7"/>
  <c r="L859" i="7"/>
  <c r="L858" i="7"/>
  <c r="L857" i="7"/>
  <c r="L856" i="7"/>
  <c r="L855" i="7"/>
  <c r="L852" i="7"/>
  <c r="L851" i="7"/>
  <c r="L785" i="7"/>
  <c r="L784" i="7"/>
  <c r="L783" i="7"/>
  <c r="L782" i="7"/>
  <c r="L781" i="7"/>
  <c r="L780" i="7"/>
  <c r="L779" i="7"/>
  <c r="L778" i="7"/>
  <c r="L777" i="7"/>
  <c r="L776" i="7"/>
  <c r="L774" i="7"/>
  <c r="L773" i="7"/>
  <c r="L772" i="7"/>
  <c r="L771" i="7"/>
  <c r="L770" i="7"/>
  <c r="L769" i="7"/>
  <c r="L768" i="7"/>
  <c r="L766" i="7"/>
  <c r="L765" i="7"/>
  <c r="L764" i="7"/>
  <c r="L763" i="7"/>
  <c r="L762" i="7"/>
  <c r="L761" i="7"/>
  <c r="L760" i="7"/>
  <c r="L759" i="7"/>
  <c r="L758" i="7"/>
  <c r="L757" i="7"/>
  <c r="L756" i="7"/>
  <c r="L755" i="7"/>
  <c r="L754" i="7"/>
  <c r="L753" i="7"/>
  <c r="L752" i="7"/>
  <c r="L751" i="7"/>
  <c r="L750" i="7"/>
  <c r="L749" i="7"/>
  <c r="L743" i="7"/>
  <c r="L742" i="7"/>
  <c r="L741" i="7"/>
  <c r="L740" i="7"/>
  <c r="L739" i="7"/>
  <c r="L736" i="7"/>
  <c r="L735" i="7"/>
  <c r="L734" i="7"/>
  <c r="L733" i="7"/>
  <c r="L732" i="7"/>
  <c r="L731" i="7"/>
  <c r="L730" i="7"/>
  <c r="L729" i="7"/>
  <c r="L728" i="7"/>
  <c r="L727" i="7"/>
  <c r="L726" i="7"/>
  <c r="L725" i="7"/>
  <c r="L724" i="7"/>
  <c r="L723" i="7"/>
  <c r="L722" i="7"/>
  <c r="L721" i="7"/>
  <c r="L720" i="7"/>
  <c r="L719" i="7"/>
  <c r="L718" i="7"/>
  <c r="L717" i="7"/>
  <c r="L716" i="7"/>
  <c r="L715" i="7"/>
  <c r="L701" i="7"/>
  <c r="L700" i="7"/>
  <c r="L699" i="7"/>
  <c r="L698" i="7"/>
  <c r="L697" i="7"/>
  <c r="L696" i="7"/>
  <c r="L695" i="7"/>
  <c r="L694" i="7"/>
  <c r="L693" i="7"/>
  <c r="L692" i="7"/>
  <c r="L691" i="7"/>
  <c r="L690" i="7"/>
  <c r="L689" i="7"/>
  <c r="L688" i="7"/>
  <c r="L687" i="7"/>
  <c r="L686" i="7"/>
  <c r="L685" i="7"/>
  <c r="L684" i="7"/>
  <c r="L683" i="7"/>
  <c r="L682" i="7"/>
  <c r="L681" i="7"/>
  <c r="L680" i="7"/>
  <c r="L679" i="7"/>
  <c r="L678" i="7"/>
  <c r="L677" i="7"/>
  <c r="L676" i="7"/>
  <c r="L675" i="7"/>
  <c r="L674" i="7"/>
  <c r="L673" i="7"/>
  <c r="L672" i="7"/>
  <c r="L671" i="7"/>
  <c r="L670" i="7"/>
  <c r="L669" i="7"/>
  <c r="L668" i="7"/>
  <c r="L667" i="7"/>
  <c r="L666" i="7"/>
  <c r="L665" i="7"/>
  <c r="L664" i="7"/>
  <c r="L663" i="7"/>
  <c r="L662" i="7"/>
  <c r="L661" i="7"/>
  <c r="L660" i="7"/>
  <c r="L659" i="7"/>
  <c r="L658" i="7"/>
  <c r="L657" i="7"/>
  <c r="L656" i="7"/>
  <c r="L655" i="7"/>
  <c r="L654" i="7"/>
  <c r="L653" i="7"/>
  <c r="L652" i="7"/>
  <c r="L651" i="7"/>
  <c r="L650" i="7"/>
  <c r="L649" i="7"/>
  <c r="L648" i="7"/>
  <c r="L647" i="7"/>
  <c r="L646" i="7"/>
  <c r="L645" i="7"/>
  <c r="L644" i="7"/>
  <c r="L643" i="7"/>
  <c r="L642" i="7"/>
  <c r="L641" i="7"/>
  <c r="L640" i="7"/>
  <c r="L639" i="7"/>
  <c r="L638" i="7"/>
  <c r="L637" i="7"/>
  <c r="L636" i="7"/>
  <c r="L635" i="7"/>
  <c r="L634" i="7"/>
  <c r="L633" i="7"/>
  <c r="L632" i="7"/>
  <c r="L631" i="7"/>
  <c r="L630" i="7"/>
  <c r="L628" i="7"/>
  <c r="L627" i="7"/>
  <c r="L626" i="7"/>
  <c r="L625" i="7"/>
  <c r="L624" i="7"/>
  <c r="L623" i="7"/>
  <c r="L622" i="7"/>
  <c r="L621" i="7"/>
  <c r="L620" i="7"/>
  <c r="L619" i="7"/>
  <c r="L618" i="7"/>
  <c r="L617" i="7"/>
  <c r="L616" i="7"/>
  <c r="L615" i="7"/>
  <c r="L614" i="7"/>
  <c r="L613" i="7"/>
  <c r="L612" i="7"/>
  <c r="L611" i="7"/>
  <c r="L610" i="7"/>
  <c r="L609" i="7"/>
  <c r="L608" i="7"/>
  <c r="L607" i="7"/>
  <c r="L606" i="7"/>
  <c r="L605" i="7"/>
  <c r="L604" i="7"/>
  <c r="L603" i="7"/>
  <c r="L602" i="7"/>
  <c r="L600" i="7"/>
  <c r="L599" i="7"/>
  <c r="L598" i="7"/>
  <c r="L597" i="7"/>
  <c r="L596" i="7"/>
  <c r="L595" i="7"/>
  <c r="L588" i="7"/>
  <c r="L587" i="7"/>
  <c r="L573" i="7"/>
  <c r="L571" i="7"/>
  <c r="L570" i="7"/>
  <c r="L569" i="7"/>
  <c r="L568" i="7"/>
  <c r="L563" i="7"/>
  <c r="L562" i="7"/>
  <c r="L561" i="7"/>
  <c r="L560" i="7"/>
  <c r="L554" i="7"/>
  <c r="L553" i="7"/>
  <c r="L552" i="7"/>
  <c r="L551" i="7"/>
  <c r="L545" i="7"/>
  <c r="L544" i="7"/>
  <c r="L538" i="7"/>
  <c r="L537" i="7"/>
  <c r="L533" i="7"/>
  <c r="L532" i="7"/>
  <c r="L531" i="7"/>
  <c r="L524" i="7"/>
  <c r="L523" i="7"/>
  <c r="L522" i="7"/>
  <c r="L516" i="7"/>
  <c r="L509" i="7"/>
  <c r="L503" i="7"/>
  <c r="L502" i="7"/>
  <c r="L501" i="7"/>
  <c r="L500" i="7"/>
  <c r="L492" i="7"/>
  <c r="L491" i="7"/>
  <c r="L490" i="7"/>
  <c r="L488" i="7"/>
  <c r="L487" i="7"/>
  <c r="L486" i="7"/>
  <c r="L485" i="7"/>
  <c r="L484" i="7"/>
  <c r="L483" i="7"/>
  <c r="L482" i="7"/>
  <c r="L481" i="7"/>
  <c r="L480" i="7"/>
  <c r="L479" i="7"/>
  <c r="L478" i="7"/>
  <c r="L477" i="7"/>
  <c r="L476" i="7"/>
  <c r="L475" i="7"/>
  <c r="L474" i="7"/>
  <c r="L473" i="7"/>
  <c r="L472" i="7"/>
  <c r="L471" i="7"/>
  <c r="L470" i="7"/>
  <c r="L469" i="7"/>
  <c r="L468" i="7"/>
  <c r="L467" i="7"/>
  <c r="L466" i="7"/>
  <c r="L465" i="7"/>
  <c r="L464" i="7"/>
  <c r="L463" i="7"/>
  <c r="L462" i="7"/>
  <c r="L461" i="7"/>
  <c r="L460" i="7"/>
  <c r="L459" i="7"/>
  <c r="L458" i="7"/>
  <c r="L457" i="7"/>
  <c r="L456" i="7"/>
  <c r="L455" i="7"/>
  <c r="L454" i="7"/>
  <c r="L453" i="7"/>
  <c r="L452" i="7"/>
  <c r="L451" i="7"/>
  <c r="L450" i="7"/>
  <c r="L449" i="7"/>
  <c r="L448" i="7"/>
  <c r="L447" i="7"/>
  <c r="L446" i="7"/>
  <c r="L445" i="7"/>
  <c r="L444" i="7"/>
  <c r="L443" i="7"/>
  <c r="L442" i="7"/>
  <c r="L441" i="7"/>
  <c r="L440" i="7"/>
  <c r="L439" i="7"/>
  <c r="L438" i="7"/>
  <c r="L437" i="7"/>
  <c r="L436" i="7"/>
  <c r="L435" i="7"/>
  <c r="L434" i="7"/>
  <c r="L433" i="7"/>
  <c r="L432" i="7"/>
  <c r="L431" i="7"/>
  <c r="L430" i="7"/>
  <c r="L429" i="7"/>
  <c r="L427" i="7"/>
  <c r="L426" i="7"/>
  <c r="L425" i="7"/>
  <c r="L424" i="7"/>
  <c r="L423" i="7"/>
  <c r="L422" i="7"/>
  <c r="L421" i="7"/>
  <c r="L420" i="7"/>
  <c r="L419" i="7"/>
  <c r="L418" i="7"/>
  <c r="L417" i="7"/>
  <c r="L416" i="7"/>
  <c r="L415" i="7"/>
  <c r="L414" i="7"/>
  <c r="L413" i="7"/>
  <c r="L412" i="7"/>
  <c r="L411" i="7"/>
  <c r="L410" i="7"/>
  <c r="L409" i="7"/>
  <c r="L408" i="7"/>
  <c r="L407" i="7"/>
  <c r="L406" i="7"/>
  <c r="L405" i="7"/>
  <c r="L404" i="7"/>
  <c r="L403" i="7"/>
  <c r="L402" i="7"/>
  <c r="L401" i="7"/>
  <c r="L400" i="7"/>
  <c r="L399" i="7"/>
  <c r="L398" i="7"/>
  <c r="L397" i="7"/>
  <c r="L396" i="7"/>
  <c r="L395" i="7"/>
  <c r="L394" i="7"/>
  <c r="L393" i="7"/>
  <c r="L392" i="7"/>
  <c r="L391" i="7"/>
  <c r="L390" i="7"/>
  <c r="L389" i="7"/>
  <c r="L388" i="7"/>
  <c r="L387" i="7"/>
  <c r="L386" i="7"/>
  <c r="L385" i="7"/>
  <c r="L384" i="7"/>
  <c r="L383" i="7"/>
  <c r="L382" i="7"/>
  <c r="L381" i="7"/>
  <c r="L380" i="7"/>
  <c r="L379" i="7"/>
  <c r="L378" i="7"/>
  <c r="L376" i="7"/>
  <c r="L375" i="7"/>
  <c r="L374" i="7"/>
  <c r="L373" i="7"/>
  <c r="L372" i="7"/>
  <c r="L370" i="7"/>
  <c r="L369" i="7"/>
  <c r="L368" i="7"/>
  <c r="L367" i="7"/>
  <c r="L366" i="7"/>
  <c r="L365" i="7"/>
  <c r="L364" i="7"/>
  <c r="L363" i="7"/>
  <c r="L362" i="7"/>
  <c r="L361" i="7"/>
  <c r="L360" i="7"/>
  <c r="L359" i="7"/>
  <c r="L358" i="7"/>
  <c r="L357" i="7"/>
  <c r="L356" i="7"/>
  <c r="L355" i="7"/>
  <c r="L354" i="7"/>
  <c r="L353" i="7"/>
  <c r="L352" i="7"/>
  <c r="L351" i="7"/>
  <c r="L350" i="7"/>
  <c r="L349" i="7"/>
  <c r="L348" i="7"/>
  <c r="L347" i="7"/>
  <c r="L346" i="7"/>
  <c r="L345" i="7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1" i="7"/>
  <c r="L330" i="7"/>
  <c r="L329" i="7"/>
  <c r="L328" i="7"/>
  <c r="L327" i="7"/>
  <c r="L326" i="7"/>
  <c r="L325" i="7"/>
  <c r="L324" i="7"/>
  <c r="L323" i="7"/>
  <c r="L322" i="7"/>
  <c r="L321" i="7"/>
  <c r="L320" i="7"/>
  <c r="L319" i="7"/>
  <c r="L318" i="7"/>
  <c r="L317" i="7"/>
  <c r="L316" i="7"/>
  <c r="L315" i="7"/>
  <c r="L314" i="7"/>
  <c r="L313" i="7"/>
  <c r="L312" i="7"/>
  <c r="L311" i="7"/>
  <c r="L310" i="7"/>
  <c r="L309" i="7"/>
  <c r="L308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2" i="7"/>
  <c r="L291" i="7"/>
  <c r="L290" i="7"/>
  <c r="L289" i="7"/>
  <c r="L288" i="7"/>
  <c r="L287" i="7"/>
  <c r="L286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L258" i="7"/>
  <c r="L257" i="7"/>
  <c r="L256" i="7"/>
  <c r="L255" i="7"/>
  <c r="L254" i="7"/>
  <c r="L253" i="7"/>
  <c r="L252" i="7"/>
  <c r="L251" i="7"/>
  <c r="L249" i="7"/>
  <c r="L248" i="7"/>
  <c r="L247" i="7"/>
  <c r="L246" i="7"/>
  <c r="L245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8" i="7"/>
  <c r="L227" i="7"/>
  <c r="L226" i="7"/>
  <c r="L225" i="7"/>
  <c r="L224" i="7"/>
  <c r="L223" i="7"/>
  <c r="L222" i="7"/>
  <c r="L221" i="7"/>
  <c r="L220" i="7"/>
  <c r="L219" i="7"/>
  <c r="L218" i="7"/>
  <c r="L217" i="7"/>
  <c r="L216" i="7"/>
  <c r="L215" i="7"/>
  <c r="L214" i="7"/>
  <c r="L212" i="7"/>
  <c r="L211" i="7"/>
  <c r="L210" i="7"/>
  <c r="L209" i="7"/>
  <c r="L203" i="7"/>
  <c r="L202" i="7"/>
  <c r="L196" i="7"/>
  <c r="L195" i="7"/>
  <c r="L194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6" i="7"/>
  <c r="L165" i="7"/>
  <c r="L164" i="7"/>
  <c r="L163" i="7"/>
  <c r="L162" i="7"/>
  <c r="L161" i="7"/>
  <c r="L160" i="7"/>
  <c r="L158" i="7"/>
  <c r="L157" i="7"/>
  <c r="L156" i="7"/>
  <c r="L149" i="7"/>
  <c r="L146" i="7"/>
  <c r="L145" i="7"/>
  <c r="L144" i="7"/>
  <c r="L141" i="7"/>
  <c r="L907" i="7"/>
  <c r="L629" i="7"/>
  <c r="L428" i="7"/>
  <c r="L601" i="7"/>
  <c r="L938" i="7"/>
  <c r="L932" i="7"/>
  <c r="L285" i="7"/>
  <c r="L140" i="7"/>
  <c r="L139" i="7"/>
  <c r="L133" i="7"/>
  <c r="L132" i="7"/>
  <c r="L131" i="7"/>
  <c r="L125" i="7"/>
  <c r="L124" i="7"/>
  <c r="L123" i="7"/>
  <c r="L122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5" i="7"/>
  <c r="L104" i="7"/>
  <c r="L103" i="7"/>
  <c r="L102" i="7"/>
  <c r="L101" i="7"/>
  <c r="L100" i="7"/>
  <c r="L99" i="7"/>
  <c r="L97" i="7"/>
  <c r="L96" i="7"/>
  <c r="L95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8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3" i="7"/>
  <c r="L12" i="7"/>
  <c r="L11" i="7"/>
  <c r="L10" i="7"/>
  <c r="L9" i="7"/>
  <c r="L8" i="7"/>
  <c r="L7" i="7"/>
  <c r="L6" i="7"/>
  <c r="L925" i="7"/>
  <c r="N774" i="7"/>
  <c r="N770" i="7"/>
  <c r="N516" i="7"/>
  <c r="N509" i="7"/>
  <c r="N243" i="7"/>
  <c r="N242" i="7"/>
  <c r="N241" i="7"/>
  <c r="N212" i="7"/>
  <c r="N211" i="7"/>
  <c r="N210" i="7"/>
  <c r="N209" i="7"/>
  <c r="N120" i="7"/>
  <c r="N119" i="7"/>
  <c r="N118" i="7"/>
  <c r="N117" i="7"/>
  <c r="N116" i="7"/>
  <c r="N115" i="7"/>
  <c r="N10" i="7"/>
  <c r="N11" i="7"/>
  <c r="N12" i="7"/>
  <c r="N922" i="7"/>
  <c r="N80" i="7"/>
  <c r="N744" i="7"/>
  <c r="N82" i="7"/>
  <c r="N78" i="7"/>
  <c r="N81" i="7"/>
  <c r="N77" i="7"/>
  <c r="N923" i="7"/>
  <c r="N79" i="7"/>
  <c r="N861" i="7"/>
  <c r="N229" i="7"/>
  <c r="P118" i="7" l="1"/>
  <c r="P516" i="7"/>
  <c r="P241" i="7"/>
  <c r="P212" i="7"/>
  <c r="P770" i="7"/>
  <c r="P119" i="7"/>
  <c r="P509" i="7"/>
  <c r="P115" i="7"/>
  <c r="P211" i="7"/>
  <c r="P120" i="7"/>
  <c r="P242" i="7"/>
  <c r="P243" i="7"/>
  <c r="P210" i="7"/>
  <c r="P774" i="7"/>
  <c r="P117" i="7"/>
  <c r="P116" i="7"/>
  <c r="P209" i="7"/>
  <c r="P77" i="7"/>
  <c r="P78" i="7"/>
  <c r="P79" i="7"/>
  <c r="P80" i="7"/>
  <c r="P81" i="7"/>
  <c r="P82" i="7"/>
  <c r="P922" i="7"/>
  <c r="P229" i="7"/>
  <c r="P861" i="7"/>
  <c r="P12" i="7"/>
  <c r="P11" i="7"/>
  <c r="P10" i="7"/>
  <c r="P744" i="7"/>
  <c r="C12" i="2" a="1"/>
  <c r="C13" i="2" a="1"/>
  <c r="C14" i="2" a="1"/>
  <c r="C15" i="2" a="1"/>
  <c r="C16" i="2" a="1"/>
  <c r="C17" i="2" a="1"/>
  <c r="I17" i="2" s="1"/>
  <c r="C18" i="2" a="1"/>
  <c r="I18" i="2" s="1"/>
  <c r="C19" i="2" a="1"/>
  <c r="I19" i="2" s="1"/>
  <c r="C20" i="2" a="1"/>
  <c r="C21" i="2" a="1"/>
  <c r="C22" i="2" a="1"/>
  <c r="I22" i="2" s="1"/>
  <c r="C23" i="2" a="1"/>
  <c r="I23" i="2" s="1"/>
  <c r="C24" i="2" a="1"/>
  <c r="I24" i="2" s="1"/>
  <c r="C25" i="2" a="1"/>
  <c r="I25" i="2" s="1"/>
  <c r="C26" i="2" a="1"/>
  <c r="I26" i="2" s="1"/>
  <c r="C27" i="2" a="1"/>
  <c r="C28" i="2" a="1"/>
  <c r="C29" i="2" a="1"/>
  <c r="C30" i="2" a="1"/>
  <c r="C31" i="2" a="1"/>
  <c r="C32" i="2" a="1"/>
  <c r="C33" i="2" a="1"/>
  <c r="C34" i="2" a="1"/>
  <c r="I34" i="2" s="1"/>
  <c r="C35" i="2" a="1"/>
  <c r="C36" i="2" a="1"/>
  <c r="C37" i="2" a="1"/>
  <c r="C38" i="2" a="1"/>
  <c r="I38" i="2" s="1"/>
  <c r="C39" i="2" a="1"/>
  <c r="I39" i="2" s="1"/>
  <c r="C40" i="2" a="1"/>
  <c r="I40" i="2" s="1"/>
  <c r="C41" i="2" a="1"/>
  <c r="C42" i="2" a="1"/>
  <c r="C43" i="2" a="1"/>
  <c r="C44" i="2" a="1"/>
  <c r="C45" i="2" a="1"/>
  <c r="C46" i="2" a="1"/>
  <c r="C47" i="2" a="1"/>
  <c r="C48" i="2" a="1"/>
  <c r="C49" i="2" a="1"/>
  <c r="I49" i="2" s="1"/>
  <c r="C50" i="2" a="1"/>
  <c r="I50" i="2" s="1"/>
  <c r="C51" i="2" a="1"/>
  <c r="C52" i="2" a="1"/>
  <c r="C53" i="2" a="1"/>
  <c r="C54" i="2" a="1"/>
  <c r="C55" i="2" a="1"/>
  <c r="I55" i="2" s="1"/>
  <c r="C56" i="2" a="1"/>
  <c r="I56" i="2" s="1"/>
  <c r="C57" i="2" a="1"/>
  <c r="I57" i="2" s="1"/>
  <c r="C58" i="2" a="1"/>
  <c r="C59" i="2" a="1"/>
  <c r="C60" i="2" a="1"/>
  <c r="C61" i="2" a="1"/>
  <c r="C62" i="2" a="1"/>
  <c r="C63" i="2" a="1"/>
  <c r="I63" i="2" s="1"/>
  <c r="C64" i="2" a="1"/>
  <c r="C65" i="2" a="1"/>
  <c r="C66" i="2" a="1"/>
  <c r="C67" i="2" a="1"/>
  <c r="C68" i="2" a="1"/>
  <c r="C69" i="2" a="1"/>
  <c r="C70" i="2" a="1"/>
  <c r="C71" i="2" a="1"/>
  <c r="C72" i="2" a="1"/>
  <c r="C73" i="2" a="1"/>
  <c r="C74" i="2" a="1"/>
  <c r="C75" i="2" a="1"/>
  <c r="C76" i="2" a="1"/>
  <c r="C77" i="2" a="1"/>
  <c r="I77" i="2" s="1"/>
  <c r="C78" i="2" a="1"/>
  <c r="I78" i="2" s="1"/>
  <c r="C79" i="2" a="1"/>
  <c r="C80" i="2" a="1"/>
  <c r="C81" i="2" a="1"/>
  <c r="C82" i="2" a="1"/>
  <c r="C83" i="2" a="1"/>
  <c r="I83" i="2" s="1"/>
  <c r="C84" i="2" a="1"/>
  <c r="C85" i="2" a="1"/>
  <c r="C86" i="2" a="1"/>
  <c r="C87" i="2" a="1"/>
  <c r="C88" i="2" a="1"/>
  <c r="C89" i="2" a="1"/>
  <c r="C90" i="2" a="1"/>
  <c r="C91" i="2" a="1"/>
  <c r="C92" i="2" a="1"/>
  <c r="C93" i="2" a="1"/>
  <c r="I93" i="2" s="1"/>
  <c r="C94" i="2" a="1"/>
  <c r="C95" i="2" a="1"/>
  <c r="C96" i="2" a="1"/>
  <c r="C97" i="2" a="1"/>
  <c r="C98" i="2" a="1"/>
  <c r="C99" i="2" a="1"/>
  <c r="C100" i="2" a="1"/>
  <c r="I100" i="2" s="1"/>
  <c r="C101" i="2" a="1"/>
  <c r="C102" i="2" a="1"/>
  <c r="C103" i="2" a="1"/>
  <c r="C104" i="2" a="1"/>
  <c r="C105" i="2" a="1"/>
  <c r="C106" i="2" a="1"/>
  <c r="C107" i="2" a="1"/>
  <c r="C108" i="2" a="1"/>
  <c r="C109" i="2" a="1"/>
  <c r="I109" i="2" s="1"/>
  <c r="C110" i="2" a="1"/>
  <c r="I110" i="2" s="1"/>
  <c r="C111" i="2" a="1"/>
  <c r="C112" i="2" a="1"/>
  <c r="C113" i="2" a="1"/>
  <c r="C114" i="2" a="1"/>
  <c r="C115" i="2" a="1"/>
  <c r="C116" i="2" a="1"/>
  <c r="I116" i="2" s="1"/>
  <c r="C117" i="2" a="1"/>
  <c r="C118" i="2" a="1"/>
  <c r="C119" i="2" a="1"/>
  <c r="C120" i="2" a="1"/>
  <c r="C121" i="2" a="1"/>
  <c r="I121" i="2" s="1"/>
  <c r="C122" i="2" a="1"/>
  <c r="C123" i="2" a="1"/>
  <c r="C124" i="2" a="1"/>
  <c r="I124" i="2" s="1"/>
  <c r="C125" i="2" a="1"/>
  <c r="C126" i="2" a="1"/>
  <c r="C127" i="2" a="1"/>
  <c r="C128" i="2" a="1"/>
  <c r="C129" i="2" a="1"/>
  <c r="C130" i="2" a="1"/>
  <c r="I130" i="2" s="1"/>
  <c r="C131" i="2" a="1"/>
  <c r="C132" i="2" a="1"/>
  <c r="C133" i="2" a="1"/>
  <c r="C134" i="2" a="1"/>
  <c r="C135" i="2" a="1"/>
  <c r="C136" i="2" a="1"/>
  <c r="C137" i="2" a="1"/>
  <c r="I137" i="2" s="1"/>
  <c r="C138" i="2" a="1"/>
  <c r="I138" i="2" s="1"/>
  <c r="C139" i="2" a="1"/>
  <c r="I139" i="2" s="1"/>
  <c r="C140" i="2" a="1"/>
  <c r="C141" i="2" a="1"/>
  <c r="C142" i="2" a="1"/>
  <c r="C143" i="2" a="1"/>
  <c r="I143" i="2" s="1"/>
  <c r="C144" i="2" a="1"/>
  <c r="I144" i="2" s="1"/>
  <c r="C145" i="2" a="1"/>
  <c r="I145" i="2" s="1"/>
  <c r="C146" i="2" a="1"/>
  <c r="C147" i="2" a="1"/>
  <c r="C148" i="2" a="1"/>
  <c r="C149" i="2" a="1"/>
  <c r="C150" i="2" a="1"/>
  <c r="C151" i="2" a="1"/>
  <c r="C152" i="2" a="1"/>
  <c r="C153" i="2" a="1"/>
  <c r="I153" i="2" s="1"/>
  <c r="C154" i="2" a="1"/>
  <c r="I154" i="2" s="1"/>
  <c r="C155" i="2" a="1"/>
  <c r="C156" i="2" a="1"/>
  <c r="C157" i="2" a="1"/>
  <c r="I157" i="2" s="1"/>
  <c r="C158" i="2" a="1"/>
  <c r="C159" i="2" a="1"/>
  <c r="C160" i="2" a="1"/>
  <c r="C161" i="2" a="1"/>
  <c r="C162" i="2" a="1"/>
  <c r="C163" i="2" a="1"/>
  <c r="C164" i="2" a="1"/>
  <c r="C165" i="2" a="1"/>
  <c r="C166" i="2" a="1"/>
  <c r="I166" i="2" s="1"/>
  <c r="C167" i="2" a="1"/>
  <c r="I167" i="2" s="1"/>
  <c r="C168" i="2" a="1"/>
  <c r="C169" i="2" a="1"/>
  <c r="C170" i="2" a="1"/>
  <c r="I170" i="2" s="1"/>
  <c r="C171" i="2" a="1"/>
  <c r="C172" i="2" a="1"/>
  <c r="I172" i="2" s="1"/>
  <c r="C173" i="2" a="1"/>
  <c r="I173" i="2" s="1"/>
  <c r="C174" i="2" a="1"/>
  <c r="C175" i="2" a="1"/>
  <c r="C176" i="2" a="1"/>
  <c r="C177" i="2" a="1"/>
  <c r="C178" i="2" a="1"/>
  <c r="C179" i="2" a="1"/>
  <c r="C180" i="2" a="1"/>
  <c r="C181" i="2" a="1"/>
  <c r="C182" i="2" a="1"/>
  <c r="I182" i="2" s="1"/>
  <c r="C183" i="2" a="1"/>
  <c r="C184" i="2" a="1"/>
  <c r="I184" i="2" s="1"/>
  <c r="C185" i="2" a="1"/>
  <c r="C186" i="2" a="1"/>
  <c r="C187" i="2" a="1"/>
  <c r="I187" i="2" s="1"/>
  <c r="C188" i="2" a="1"/>
  <c r="C189" i="2" a="1"/>
  <c r="I189" i="2" s="1"/>
  <c r="C190" i="2" a="1"/>
  <c r="C191" i="2" a="1"/>
  <c r="C192" i="2" a="1"/>
  <c r="C193" i="2" a="1"/>
  <c r="C194" i="2" a="1"/>
  <c r="C195" i="2" a="1"/>
  <c r="C196" i="2" a="1"/>
  <c r="I196" i="2" s="1"/>
  <c r="C197" i="2" a="1"/>
  <c r="C198" i="2" a="1"/>
  <c r="C199" i="2" a="1"/>
  <c r="C200" i="2" a="1"/>
  <c r="C201" i="2" a="1"/>
  <c r="I201" i="2" s="1"/>
  <c r="C202" i="2" a="1"/>
  <c r="C203" i="2" a="1"/>
  <c r="C204" i="2" a="1"/>
  <c r="C205" i="2" a="1"/>
  <c r="C206" i="2" a="1"/>
  <c r="C207" i="2" a="1"/>
  <c r="C208" i="2" a="1"/>
  <c r="C209" i="2" a="1"/>
  <c r="C210" i="2" a="1"/>
  <c r="C211" i="2" a="1"/>
  <c r="I211" i="2" s="1"/>
  <c r="C212" i="2" a="1"/>
  <c r="I212" i="2" s="1"/>
  <c r="C213" i="2" a="1"/>
  <c r="I213" i="2" s="1"/>
  <c r="C214" i="2" a="1"/>
  <c r="C215" i="2" a="1"/>
  <c r="C216" i="2" a="1"/>
  <c r="C217" i="2" a="1"/>
  <c r="C218" i="2" a="1"/>
  <c r="C219" i="2" a="1"/>
  <c r="C220" i="2" a="1"/>
  <c r="C221" i="2" a="1"/>
  <c r="C222" i="2" a="1"/>
  <c r="C223" i="2" a="1"/>
  <c r="C224" i="2" a="1"/>
  <c r="C225" i="2" a="1"/>
  <c r="C226" i="2" a="1"/>
  <c r="C227" i="2" a="1"/>
  <c r="C228" i="2" a="1"/>
  <c r="C229" i="2" a="1"/>
  <c r="C230" i="2" a="1"/>
  <c r="I230" i="2" s="1"/>
  <c r="C231" i="2" a="1"/>
  <c r="C232" i="2" a="1"/>
  <c r="C233" i="2" a="1"/>
  <c r="C234" i="2" a="1"/>
  <c r="C235" i="2" a="1"/>
  <c r="C236" i="2" a="1"/>
  <c r="C237" i="2" a="1"/>
  <c r="C238" i="2" a="1"/>
  <c r="C239" i="2" a="1"/>
  <c r="I239" i="2" s="1"/>
  <c r="C240" i="2" a="1"/>
  <c r="I240" i="2" s="1"/>
  <c r="C241" i="2" a="1"/>
  <c r="C242" i="2" a="1"/>
  <c r="I242" i="2" s="1"/>
  <c r="C243" i="2" a="1"/>
  <c r="C244" i="2" a="1"/>
  <c r="C245" i="2" a="1"/>
  <c r="I245" i="2" s="1"/>
  <c r="C246" i="2" a="1"/>
  <c r="C247" i="2" a="1"/>
  <c r="C248" i="2" a="1"/>
  <c r="C249" i="2" a="1"/>
  <c r="C250" i="2" a="1"/>
  <c r="C11" i="2" a="1"/>
  <c r="F12" i="2" l="1"/>
  <c r="I12" i="2"/>
  <c r="F13" i="2"/>
  <c r="I13" i="2"/>
  <c r="D14" i="2"/>
  <c r="I14" i="2"/>
  <c r="F15" i="2"/>
  <c r="I15" i="2"/>
  <c r="H16" i="2"/>
  <c r="N16" i="2" s="1"/>
  <c r="I16" i="2"/>
  <c r="F20" i="2"/>
  <c r="I20" i="2"/>
  <c r="H21" i="2"/>
  <c r="M21" i="2" s="1"/>
  <c r="I21" i="2"/>
  <c r="F27" i="2"/>
  <c r="I27" i="2"/>
  <c r="F28" i="2"/>
  <c r="I28" i="2"/>
  <c r="F29" i="2"/>
  <c r="I29" i="2"/>
  <c r="D30" i="2"/>
  <c r="I30" i="2"/>
  <c r="D31" i="2"/>
  <c r="I31" i="2"/>
  <c r="H32" i="2"/>
  <c r="M32" i="2" s="1"/>
  <c r="I32" i="2"/>
  <c r="H33" i="2"/>
  <c r="I33" i="2"/>
  <c r="E35" i="2"/>
  <c r="I35" i="2"/>
  <c r="D36" i="2"/>
  <c r="I36" i="2"/>
  <c r="E37" i="2"/>
  <c r="I37" i="2"/>
  <c r="E41" i="2"/>
  <c r="I41" i="2"/>
  <c r="F42" i="2"/>
  <c r="I42" i="2"/>
  <c r="H43" i="2"/>
  <c r="I43" i="2"/>
  <c r="E44" i="2"/>
  <c r="I44" i="2"/>
  <c r="E45" i="2"/>
  <c r="I45" i="2"/>
  <c r="D46" i="2"/>
  <c r="I46" i="2"/>
  <c r="E47" i="2"/>
  <c r="I47" i="2"/>
  <c r="D48" i="2"/>
  <c r="I48" i="2"/>
  <c r="D51" i="2"/>
  <c r="I51" i="2"/>
  <c r="E52" i="2"/>
  <c r="I52" i="2"/>
  <c r="E53" i="2"/>
  <c r="I53" i="2"/>
  <c r="F54" i="2"/>
  <c r="I54" i="2"/>
  <c r="D58" i="2"/>
  <c r="I58" i="2"/>
  <c r="D59" i="2"/>
  <c r="I59" i="2"/>
  <c r="H60" i="2"/>
  <c r="I60" i="2"/>
  <c r="E61" i="2"/>
  <c r="I61" i="2"/>
  <c r="D62" i="2"/>
  <c r="I62" i="2"/>
  <c r="D64" i="2"/>
  <c r="I64" i="2"/>
  <c r="E65" i="2"/>
  <c r="I65" i="2"/>
  <c r="N66" i="2"/>
  <c r="I66" i="2"/>
  <c r="D67" i="2"/>
  <c r="I67" i="2"/>
  <c r="E68" i="2"/>
  <c r="I68" i="2"/>
  <c r="N69" i="2"/>
  <c r="I69" i="2"/>
  <c r="N70" i="2"/>
  <c r="I70" i="2"/>
  <c r="H71" i="2"/>
  <c r="I71" i="2"/>
  <c r="N72" i="2"/>
  <c r="I72" i="2"/>
  <c r="E73" i="2"/>
  <c r="I73" i="2"/>
  <c r="D74" i="2"/>
  <c r="I74" i="2"/>
  <c r="D75" i="2"/>
  <c r="I75" i="2"/>
  <c r="H76" i="2"/>
  <c r="I76" i="2"/>
  <c r="F79" i="2"/>
  <c r="I79" i="2"/>
  <c r="F80" i="2"/>
  <c r="I80" i="2"/>
  <c r="H81" i="2"/>
  <c r="I81" i="2"/>
  <c r="N82" i="2"/>
  <c r="I82" i="2"/>
  <c r="M84" i="2"/>
  <c r="I84" i="2"/>
  <c r="M85" i="2"/>
  <c r="I85" i="2"/>
  <c r="F86" i="2"/>
  <c r="I86" i="2"/>
  <c r="H87" i="2"/>
  <c r="I87" i="2"/>
  <c r="N88" i="2"/>
  <c r="I88" i="2"/>
  <c r="M89" i="2"/>
  <c r="I89" i="2"/>
  <c r="D90" i="2"/>
  <c r="I90" i="2"/>
  <c r="H91" i="2"/>
  <c r="I91" i="2"/>
  <c r="E92" i="2"/>
  <c r="I92" i="2"/>
  <c r="M94" i="2"/>
  <c r="I94" i="2"/>
  <c r="E95" i="2"/>
  <c r="I95" i="2"/>
  <c r="F96" i="2"/>
  <c r="I96" i="2"/>
  <c r="H97" i="2"/>
  <c r="I97" i="2"/>
  <c r="D98" i="2"/>
  <c r="I98" i="2"/>
  <c r="H99" i="2"/>
  <c r="I99" i="2"/>
  <c r="H101" i="2"/>
  <c r="I101" i="2"/>
  <c r="F102" i="2"/>
  <c r="I102" i="2"/>
  <c r="H103" i="2"/>
  <c r="I103" i="2"/>
  <c r="N104" i="2"/>
  <c r="I104" i="2"/>
  <c r="E105" i="2"/>
  <c r="I105" i="2"/>
  <c r="F106" i="2"/>
  <c r="I106" i="2"/>
  <c r="E107" i="2"/>
  <c r="I107" i="2"/>
  <c r="E108" i="2"/>
  <c r="I108" i="2"/>
  <c r="E111" i="2"/>
  <c r="I111" i="2"/>
  <c r="F112" i="2"/>
  <c r="I112" i="2"/>
  <c r="H113" i="2"/>
  <c r="I113" i="2"/>
  <c r="D114" i="2"/>
  <c r="I114" i="2"/>
  <c r="M115" i="2"/>
  <c r="I115" i="2"/>
  <c r="M117" i="2"/>
  <c r="I117" i="2"/>
  <c r="M118" i="2"/>
  <c r="I118" i="2"/>
  <c r="H119" i="2"/>
  <c r="I119" i="2"/>
  <c r="D120" i="2"/>
  <c r="I120" i="2"/>
  <c r="D122" i="2"/>
  <c r="I122" i="2"/>
  <c r="H123" i="2"/>
  <c r="I123" i="2"/>
  <c r="F125" i="2"/>
  <c r="I125" i="2"/>
  <c r="D126" i="2"/>
  <c r="I126" i="2"/>
  <c r="M127" i="2"/>
  <c r="I127" i="2"/>
  <c r="F128" i="2"/>
  <c r="I128" i="2"/>
  <c r="M129" i="2"/>
  <c r="I129" i="2"/>
  <c r="D131" i="2"/>
  <c r="I131" i="2"/>
  <c r="D132" i="2"/>
  <c r="I132" i="2"/>
  <c r="H133" i="2"/>
  <c r="I133" i="2"/>
  <c r="N134" i="2"/>
  <c r="I134" i="2"/>
  <c r="H135" i="2"/>
  <c r="I135" i="2"/>
  <c r="D136" i="2"/>
  <c r="I136" i="2"/>
  <c r="H140" i="2"/>
  <c r="I140" i="2"/>
  <c r="E141" i="2"/>
  <c r="I141" i="2"/>
  <c r="D142" i="2"/>
  <c r="I142" i="2"/>
  <c r="N146" i="2"/>
  <c r="I146" i="2"/>
  <c r="D147" i="2"/>
  <c r="I147" i="2"/>
  <c r="E148" i="2"/>
  <c r="I148" i="2"/>
  <c r="E149" i="2"/>
  <c r="I149" i="2"/>
  <c r="F150" i="2"/>
  <c r="I150" i="2"/>
  <c r="M151" i="2"/>
  <c r="I151" i="2"/>
  <c r="D152" i="2"/>
  <c r="I152" i="2"/>
  <c r="E155" i="2"/>
  <c r="I155" i="2"/>
  <c r="H156" i="2"/>
  <c r="I156" i="2"/>
  <c r="F158" i="2"/>
  <c r="I158" i="2"/>
  <c r="F159" i="2"/>
  <c r="I159" i="2"/>
  <c r="F160" i="2"/>
  <c r="I160" i="2"/>
  <c r="N161" i="2"/>
  <c r="I161" i="2"/>
  <c r="N162" i="2"/>
  <c r="I162" i="2"/>
  <c r="D163" i="2"/>
  <c r="I163" i="2"/>
  <c r="E164" i="2"/>
  <c r="I164" i="2"/>
  <c r="M165" i="2"/>
  <c r="I165" i="2"/>
  <c r="D168" i="2"/>
  <c r="I168" i="2"/>
  <c r="M169" i="2"/>
  <c r="I169" i="2"/>
  <c r="M171" i="2"/>
  <c r="I171" i="2"/>
  <c r="D174" i="2"/>
  <c r="I174" i="2"/>
  <c r="E175" i="2"/>
  <c r="I175" i="2"/>
  <c r="M176" i="2"/>
  <c r="I176" i="2"/>
  <c r="M177" i="2"/>
  <c r="I177" i="2"/>
  <c r="N178" i="2"/>
  <c r="I178" i="2"/>
  <c r="D179" i="2"/>
  <c r="I179" i="2"/>
  <c r="E180" i="2"/>
  <c r="I180" i="2"/>
  <c r="E181" i="2"/>
  <c r="I181" i="2"/>
  <c r="M183" i="2"/>
  <c r="I183" i="2"/>
  <c r="E185" i="2"/>
  <c r="I185" i="2"/>
  <c r="F186" i="2"/>
  <c r="I186" i="2"/>
  <c r="M188" i="2"/>
  <c r="I188" i="2"/>
  <c r="D190" i="2"/>
  <c r="I190" i="2"/>
  <c r="E191" i="2"/>
  <c r="I191" i="2"/>
  <c r="F192" i="2"/>
  <c r="I192" i="2"/>
  <c r="H193" i="2"/>
  <c r="I193" i="2"/>
  <c r="E194" i="2"/>
  <c r="I194" i="2"/>
  <c r="D195" i="2"/>
  <c r="I195" i="2"/>
  <c r="N197" i="2"/>
  <c r="I197" i="2"/>
  <c r="F198" i="2"/>
  <c r="I198" i="2"/>
  <c r="H199" i="2"/>
  <c r="I199" i="2"/>
  <c r="D200" i="2"/>
  <c r="I200" i="2"/>
  <c r="D202" i="2"/>
  <c r="I202" i="2"/>
  <c r="D203" i="2"/>
  <c r="I203" i="2"/>
  <c r="H204" i="2"/>
  <c r="I204" i="2"/>
  <c r="N205" i="2"/>
  <c r="I205" i="2"/>
  <c r="D206" i="2"/>
  <c r="I206" i="2"/>
  <c r="E207" i="2"/>
  <c r="I207" i="2"/>
  <c r="F208" i="2"/>
  <c r="I208" i="2"/>
  <c r="H209" i="2"/>
  <c r="I209" i="2"/>
  <c r="N210" i="2"/>
  <c r="I210" i="2"/>
  <c r="M214" i="2"/>
  <c r="I214" i="2"/>
  <c r="M215" i="2"/>
  <c r="I215" i="2"/>
  <c r="M216" i="2"/>
  <c r="I216" i="2"/>
  <c r="E217" i="2"/>
  <c r="I217" i="2"/>
  <c r="D218" i="2"/>
  <c r="I218" i="2"/>
  <c r="H219" i="2"/>
  <c r="I219" i="2"/>
  <c r="H220" i="2"/>
  <c r="I220" i="2"/>
  <c r="F221" i="2"/>
  <c r="I221" i="2"/>
  <c r="D222" i="2"/>
  <c r="I222" i="2"/>
  <c r="E223" i="2"/>
  <c r="I223" i="2"/>
  <c r="F224" i="2"/>
  <c r="I224" i="2"/>
  <c r="F225" i="2"/>
  <c r="I225" i="2"/>
  <c r="F226" i="2"/>
  <c r="I226" i="2"/>
  <c r="N227" i="2"/>
  <c r="I227" i="2"/>
  <c r="E228" i="2"/>
  <c r="I228" i="2"/>
  <c r="N229" i="2"/>
  <c r="I229" i="2"/>
  <c r="M231" i="2"/>
  <c r="I231" i="2"/>
  <c r="M232" i="2"/>
  <c r="I232" i="2"/>
  <c r="M233" i="2"/>
  <c r="I233" i="2"/>
  <c r="D234" i="2"/>
  <c r="I234" i="2"/>
  <c r="D235" i="2"/>
  <c r="I235" i="2"/>
  <c r="E236" i="2"/>
  <c r="I236" i="2"/>
  <c r="N237" i="2"/>
  <c r="I237" i="2"/>
  <c r="D238" i="2"/>
  <c r="I238" i="2"/>
  <c r="E241" i="2"/>
  <c r="I241" i="2"/>
  <c r="D243" i="2"/>
  <c r="I243" i="2"/>
  <c r="N244" i="2"/>
  <c r="I244" i="2"/>
  <c r="F246" i="2"/>
  <c r="I246" i="2"/>
  <c r="H247" i="2"/>
  <c r="I247" i="2"/>
  <c r="D248" i="2"/>
  <c r="I248" i="2"/>
  <c r="E249" i="2"/>
  <c r="I249" i="2"/>
  <c r="M250" i="2"/>
  <c r="I250" i="2"/>
  <c r="F11" i="2"/>
  <c r="I11" i="2"/>
  <c r="P923" i="7"/>
  <c r="M200" i="2"/>
  <c r="M199" i="2"/>
  <c r="M126" i="2"/>
  <c r="H174" i="2"/>
  <c r="F156" i="2"/>
  <c r="E243" i="2"/>
  <c r="H175" i="2"/>
  <c r="H114" i="2"/>
  <c r="E242" i="2"/>
  <c r="E229" i="2"/>
  <c r="H37" i="2"/>
  <c r="M147" i="2"/>
  <c r="N222" i="2"/>
  <c r="E219" i="2"/>
  <c r="N220" i="2"/>
  <c r="N129" i="2"/>
  <c r="E80" i="2"/>
  <c r="E220" i="2"/>
  <c r="H215" i="2"/>
  <c r="E12" i="2"/>
  <c r="F157" i="2"/>
  <c r="E157" i="2"/>
  <c r="N194" i="2"/>
  <c r="M146" i="2"/>
  <c r="N179" i="2"/>
  <c r="H165" i="2"/>
  <c r="E190" i="2"/>
  <c r="D242" i="2"/>
  <c r="M164" i="2"/>
  <c r="H164" i="2"/>
  <c r="D192" i="2"/>
  <c r="E165" i="2"/>
  <c r="M246" i="2"/>
  <c r="M105" i="2"/>
  <c r="N102" i="2"/>
  <c r="H141" i="2"/>
  <c r="F118" i="2"/>
  <c r="E163" i="2"/>
  <c r="N195" i="2"/>
  <c r="F236" i="2"/>
  <c r="E13" i="2"/>
  <c r="H142" i="2"/>
  <c r="F122" i="2"/>
  <c r="D161" i="2"/>
  <c r="M238" i="2"/>
  <c r="M104" i="2"/>
  <c r="N101" i="2"/>
  <c r="H115" i="2"/>
  <c r="E158" i="2"/>
  <c r="D148" i="2"/>
  <c r="M163" i="2"/>
  <c r="F207" i="2"/>
  <c r="F206" i="2"/>
  <c r="M236" i="2"/>
  <c r="M95" i="2"/>
  <c r="N96" i="2"/>
  <c r="H112" i="2"/>
  <c r="F74" i="2"/>
  <c r="E114" i="2"/>
  <c r="D111" i="2"/>
  <c r="N180" i="2"/>
  <c r="M136" i="2"/>
  <c r="D146" i="2"/>
  <c r="M220" i="2"/>
  <c r="M69" i="2"/>
  <c r="N68" i="2"/>
  <c r="H111" i="2"/>
  <c r="F68" i="2"/>
  <c r="E113" i="2"/>
  <c r="D97" i="2"/>
  <c r="M237" i="2"/>
  <c r="M102" i="2"/>
  <c r="N97" i="2"/>
  <c r="M219" i="2"/>
  <c r="N67" i="2"/>
  <c r="H75" i="2"/>
  <c r="F51" i="2"/>
  <c r="E91" i="2"/>
  <c r="D88" i="2"/>
  <c r="D250" i="2"/>
  <c r="N131" i="2"/>
  <c r="M205" i="2"/>
  <c r="N248" i="2"/>
  <c r="F47" i="2"/>
  <c r="E89" i="2"/>
  <c r="M204" i="2"/>
  <c r="N246" i="2"/>
  <c r="H45" i="2"/>
  <c r="F46" i="2"/>
  <c r="E81" i="2"/>
  <c r="M70" i="2"/>
  <c r="M156" i="2"/>
  <c r="M114" i="2"/>
  <c r="M65" i="2"/>
  <c r="N208" i="2"/>
  <c r="N120" i="2"/>
  <c r="H192" i="2"/>
  <c r="H62" i="2"/>
  <c r="F223" i="2"/>
  <c r="F147" i="2"/>
  <c r="F67" i="2"/>
  <c r="E112" i="2"/>
  <c r="E29" i="2"/>
  <c r="D176" i="2"/>
  <c r="D96" i="2"/>
  <c r="M249" i="2"/>
  <c r="M155" i="2"/>
  <c r="M113" i="2"/>
  <c r="N207" i="2"/>
  <c r="N118" i="2"/>
  <c r="H191" i="2"/>
  <c r="H126" i="2"/>
  <c r="H61" i="2"/>
  <c r="F222" i="2"/>
  <c r="F146" i="2"/>
  <c r="F58" i="2"/>
  <c r="E179" i="2"/>
  <c r="E28" i="2"/>
  <c r="D175" i="2"/>
  <c r="D95" i="2"/>
  <c r="M248" i="2"/>
  <c r="M207" i="2"/>
  <c r="M149" i="2"/>
  <c r="M112" i="2"/>
  <c r="N206" i="2"/>
  <c r="N117" i="2"/>
  <c r="H190" i="2"/>
  <c r="H125" i="2"/>
  <c r="H47" i="2"/>
  <c r="F210" i="2"/>
  <c r="F132" i="2"/>
  <c r="E235" i="2"/>
  <c r="E178" i="2"/>
  <c r="E27" i="2"/>
  <c r="D164" i="2"/>
  <c r="D91" i="2"/>
  <c r="F234" i="2"/>
  <c r="F148" i="2"/>
  <c r="E30" i="2"/>
  <c r="D191" i="2"/>
  <c r="M247" i="2"/>
  <c r="M206" i="2"/>
  <c r="M148" i="2"/>
  <c r="M111" i="2"/>
  <c r="N204" i="2"/>
  <c r="H176" i="2"/>
  <c r="H46" i="2"/>
  <c r="F209" i="2"/>
  <c r="F131" i="2"/>
  <c r="F52" i="2"/>
  <c r="E233" i="2"/>
  <c r="E169" i="2"/>
  <c r="E101" i="2"/>
  <c r="E14" i="2"/>
  <c r="D162" i="2"/>
  <c r="M134" i="2"/>
  <c r="F180" i="2"/>
  <c r="F45" i="2"/>
  <c r="D72" i="2"/>
  <c r="M198" i="2"/>
  <c r="M133" i="2"/>
  <c r="N175" i="2"/>
  <c r="N95" i="2"/>
  <c r="H243" i="2"/>
  <c r="H163" i="2"/>
  <c r="H20" i="2"/>
  <c r="M20" i="2" s="1"/>
  <c r="F179" i="2"/>
  <c r="F98" i="2"/>
  <c r="F44" i="2"/>
  <c r="E209" i="2"/>
  <c r="E156" i="2"/>
  <c r="E62" i="2"/>
  <c r="D224" i="2"/>
  <c r="D141" i="2"/>
  <c r="D61" i="2"/>
  <c r="H36" i="2"/>
  <c r="M190" i="2"/>
  <c r="M132" i="2"/>
  <c r="N243" i="2"/>
  <c r="N174" i="2"/>
  <c r="N81" i="2"/>
  <c r="H242" i="2"/>
  <c r="H162" i="2"/>
  <c r="H98" i="2"/>
  <c r="H14" i="2"/>
  <c r="M14" i="2" s="1"/>
  <c r="F175" i="2"/>
  <c r="F97" i="2"/>
  <c r="F31" i="2"/>
  <c r="E208" i="2"/>
  <c r="D219" i="2"/>
  <c r="D140" i="2"/>
  <c r="D60" i="2"/>
  <c r="M131" i="2"/>
  <c r="N242" i="2"/>
  <c r="N156" i="2"/>
  <c r="N80" i="2"/>
  <c r="H227" i="2"/>
  <c r="H149" i="2"/>
  <c r="H96" i="2"/>
  <c r="H13" i="2"/>
  <c r="M13" i="2" s="1"/>
  <c r="F174" i="2"/>
  <c r="F95" i="2"/>
  <c r="F30" i="2"/>
  <c r="E206" i="2"/>
  <c r="E142" i="2"/>
  <c r="E57" i="2"/>
  <c r="D125" i="2"/>
  <c r="D47" i="2"/>
  <c r="M223" i="2"/>
  <c r="N148" i="2"/>
  <c r="N79" i="2"/>
  <c r="H224" i="2"/>
  <c r="H148" i="2"/>
  <c r="H95" i="2"/>
  <c r="F250" i="2"/>
  <c r="F82" i="2"/>
  <c r="E205" i="2"/>
  <c r="D45" i="2"/>
  <c r="M222" i="2"/>
  <c r="M128" i="2"/>
  <c r="M82" i="2"/>
  <c r="N228" i="2"/>
  <c r="N147" i="2"/>
  <c r="H223" i="2"/>
  <c r="H147" i="2"/>
  <c r="F81" i="2"/>
  <c r="E193" i="2"/>
  <c r="E140" i="2"/>
  <c r="E51" i="2"/>
  <c r="D113" i="2"/>
  <c r="D33" i="2"/>
  <c r="M221" i="2"/>
  <c r="M72" i="2"/>
  <c r="N223" i="2"/>
  <c r="N132" i="2"/>
  <c r="H146" i="2"/>
  <c r="F237" i="2"/>
  <c r="E192" i="2"/>
  <c r="E131" i="2"/>
  <c r="D112" i="2"/>
  <c r="D32" i="2"/>
  <c r="F240" i="2"/>
  <c r="M240" i="2"/>
  <c r="H240" i="2"/>
  <c r="D240" i="2"/>
  <c r="N240" i="2"/>
  <c r="E240" i="2"/>
  <c r="H182" i="2"/>
  <c r="E182" i="2"/>
  <c r="D182" i="2"/>
  <c r="N138" i="2"/>
  <c r="M138" i="2"/>
  <c r="H138" i="2"/>
  <c r="E138" i="2"/>
  <c r="F138" i="2"/>
  <c r="D138" i="2"/>
  <c r="H49" i="2"/>
  <c r="D49" i="2"/>
  <c r="E49" i="2"/>
  <c r="F49" i="2"/>
  <c r="D226" i="2"/>
  <c r="E196" i="2"/>
  <c r="F196" i="2"/>
  <c r="M196" i="2"/>
  <c r="H196" i="2"/>
  <c r="D196" i="2"/>
  <c r="E63" i="2"/>
  <c r="F63" i="2"/>
  <c r="N63" i="2"/>
  <c r="D225" i="2"/>
  <c r="H17" i="2"/>
  <c r="N17" i="2" s="1"/>
  <c r="D17" i="2"/>
  <c r="E17" i="2"/>
  <c r="F17" i="2"/>
  <c r="H48" i="2"/>
  <c r="D18" i="2"/>
  <c r="E18" i="2"/>
  <c r="F18" i="2"/>
  <c r="H18" i="2"/>
  <c r="N18" i="2" s="1"/>
  <c r="N167" i="2"/>
  <c r="F167" i="2"/>
  <c r="E167" i="2"/>
  <c r="D167" i="2"/>
  <c r="H167" i="2"/>
  <c r="M167" i="2"/>
  <c r="D78" i="2"/>
  <c r="H78" i="2"/>
  <c r="M78" i="2"/>
  <c r="E78" i="2"/>
  <c r="F78" i="2"/>
  <c r="N78" i="2"/>
  <c r="M226" i="2"/>
  <c r="E226" i="2"/>
  <c r="N226" i="2"/>
  <c r="E212" i="2"/>
  <c r="F212" i="2"/>
  <c r="H212" i="2"/>
  <c r="N212" i="2"/>
  <c r="D212" i="2"/>
  <c r="M212" i="2"/>
  <c r="F197" i="2"/>
  <c r="D197" i="2"/>
  <c r="E197" i="2"/>
  <c r="M197" i="2"/>
  <c r="N153" i="2"/>
  <c r="H153" i="2"/>
  <c r="F153" i="2"/>
  <c r="D153" i="2"/>
  <c r="E153" i="2"/>
  <c r="H124" i="2"/>
  <c r="E124" i="2"/>
  <c r="M124" i="2"/>
  <c r="N109" i="2"/>
  <c r="M109" i="2"/>
  <c r="H109" i="2"/>
  <c r="D109" i="2"/>
  <c r="E109" i="2"/>
  <c r="N93" i="2"/>
  <c r="M93" i="2"/>
  <c r="E93" i="2"/>
  <c r="F93" i="2"/>
  <c r="H93" i="2"/>
  <c r="D93" i="2"/>
  <c r="F64" i="2"/>
  <c r="N64" i="2"/>
  <c r="D35" i="2"/>
  <c r="F35" i="2"/>
  <c r="H35" i="2"/>
  <c r="H64" i="2"/>
  <c r="H166" i="2"/>
  <c r="E166" i="2"/>
  <c r="D166" i="2"/>
  <c r="F166" i="2"/>
  <c r="N166" i="2"/>
  <c r="H63" i="2"/>
  <c r="F108" i="2"/>
  <c r="N196" i="2"/>
  <c r="N124" i="2"/>
  <c r="H226" i="2"/>
  <c r="D124" i="2"/>
  <c r="D63" i="2"/>
  <c r="M153" i="2"/>
  <c r="N182" i="2"/>
  <c r="F245" i="2"/>
  <c r="D245" i="2"/>
  <c r="E245" i="2"/>
  <c r="M245" i="2"/>
  <c r="N245" i="2"/>
  <c r="H245" i="2"/>
  <c r="H232" i="2"/>
  <c r="F232" i="2"/>
  <c r="E232" i="2"/>
  <c r="D232" i="2"/>
  <c r="N232" i="2"/>
  <c r="N218" i="2"/>
  <c r="H218" i="2"/>
  <c r="E218" i="2"/>
  <c r="F218" i="2"/>
  <c r="M218" i="2"/>
  <c r="N203" i="2"/>
  <c r="F203" i="2"/>
  <c r="E203" i="2"/>
  <c r="M203" i="2"/>
  <c r="N189" i="2"/>
  <c r="F189" i="2"/>
  <c r="H189" i="2"/>
  <c r="D189" i="2"/>
  <c r="E189" i="2"/>
  <c r="N173" i="2"/>
  <c r="E173" i="2"/>
  <c r="F173" i="2"/>
  <c r="D173" i="2"/>
  <c r="H173" i="2"/>
  <c r="E159" i="2"/>
  <c r="M159" i="2"/>
  <c r="D159" i="2"/>
  <c r="H159" i="2"/>
  <c r="H145" i="2"/>
  <c r="E145" i="2"/>
  <c r="F145" i="2"/>
  <c r="N145" i="2"/>
  <c r="M145" i="2"/>
  <c r="D145" i="2"/>
  <c r="N130" i="2"/>
  <c r="H130" i="2"/>
  <c r="D130" i="2"/>
  <c r="M130" i="2"/>
  <c r="E116" i="2"/>
  <c r="M116" i="2"/>
  <c r="F116" i="2"/>
  <c r="N116" i="2"/>
  <c r="D116" i="2"/>
  <c r="H116" i="2"/>
  <c r="E100" i="2"/>
  <c r="D100" i="2"/>
  <c r="H100" i="2"/>
  <c r="M100" i="2"/>
  <c r="F100" i="2"/>
  <c r="N100" i="2"/>
  <c r="F85" i="2"/>
  <c r="D85" i="2"/>
  <c r="N85" i="2"/>
  <c r="H85" i="2"/>
  <c r="E85" i="2"/>
  <c r="H70" i="2"/>
  <c r="E70" i="2"/>
  <c r="D70" i="2"/>
  <c r="H56" i="2"/>
  <c r="F56" i="2"/>
  <c r="E56" i="2"/>
  <c r="N56" i="2"/>
  <c r="D56" i="2"/>
  <c r="M56" i="2"/>
  <c r="H41" i="2"/>
  <c r="F41" i="2"/>
  <c r="D41" i="2"/>
  <c r="N217" i="2"/>
  <c r="H217" i="2"/>
  <c r="F217" i="2"/>
  <c r="D217" i="2"/>
  <c r="N202" i="2"/>
  <c r="M202" i="2"/>
  <c r="H202" i="2"/>
  <c r="E202" i="2"/>
  <c r="D158" i="2"/>
  <c r="M158" i="2"/>
  <c r="H158" i="2"/>
  <c r="E84" i="2"/>
  <c r="F84" i="2"/>
  <c r="N84" i="2"/>
  <c r="D84" i="2"/>
  <c r="H84" i="2"/>
  <c r="F55" i="2"/>
  <c r="E55" i="2"/>
  <c r="D55" i="2"/>
  <c r="H55" i="2"/>
  <c r="D19" i="2"/>
  <c r="E19" i="2"/>
  <c r="E239" i="2"/>
  <c r="F239" i="2"/>
  <c r="H239" i="2"/>
  <c r="N239" i="2"/>
  <c r="D239" i="2"/>
  <c r="H225" i="2"/>
  <c r="M225" i="2"/>
  <c r="E225" i="2"/>
  <c r="N225" i="2"/>
  <c r="D211" i="2"/>
  <c r="F211" i="2"/>
  <c r="N211" i="2"/>
  <c r="M211" i="2"/>
  <c r="H211" i="2"/>
  <c r="E211" i="2"/>
  <c r="F181" i="2"/>
  <c r="D181" i="2"/>
  <c r="H181" i="2"/>
  <c r="H152" i="2"/>
  <c r="F152" i="2"/>
  <c r="E152" i="2"/>
  <c r="N152" i="2"/>
  <c r="M152" i="2"/>
  <c r="N137" i="2"/>
  <c r="H137" i="2"/>
  <c r="F137" i="2"/>
  <c r="D137" i="2"/>
  <c r="M137" i="2"/>
  <c r="E137" i="2"/>
  <c r="N123" i="2"/>
  <c r="M123" i="2"/>
  <c r="F123" i="2"/>
  <c r="E123" i="2"/>
  <c r="D123" i="2"/>
  <c r="H108" i="2"/>
  <c r="D108" i="2"/>
  <c r="H92" i="2"/>
  <c r="F92" i="2"/>
  <c r="N92" i="2"/>
  <c r="D92" i="2"/>
  <c r="N77" i="2"/>
  <c r="M77" i="2"/>
  <c r="H77" i="2"/>
  <c r="D77" i="2"/>
  <c r="E77" i="2"/>
  <c r="F77" i="2"/>
  <c r="F48" i="2"/>
  <c r="E48" i="2"/>
  <c r="F34" i="2"/>
  <c r="H34" i="2"/>
  <c r="E34" i="2"/>
  <c r="M239" i="2"/>
  <c r="M92" i="2"/>
  <c r="M166" i="2"/>
  <c r="F109" i="2"/>
  <c r="H26" i="2"/>
  <c r="M26" i="2" s="1"/>
  <c r="E26" i="2"/>
  <c r="D26" i="2"/>
  <c r="F26" i="2"/>
  <c r="M189" i="2"/>
  <c r="N181" i="2"/>
  <c r="N231" i="2"/>
  <c r="F231" i="2"/>
  <c r="E231" i="2"/>
  <c r="D231" i="2"/>
  <c r="H231" i="2"/>
  <c r="H188" i="2"/>
  <c r="F188" i="2"/>
  <c r="N188" i="2"/>
  <c r="D188" i="2"/>
  <c r="E188" i="2"/>
  <c r="H172" i="2"/>
  <c r="E172" i="2"/>
  <c r="F172" i="2"/>
  <c r="N172" i="2"/>
  <c r="D172" i="2"/>
  <c r="F144" i="2"/>
  <c r="E144" i="2"/>
  <c r="M144" i="2"/>
  <c r="N144" i="2"/>
  <c r="D144" i="2"/>
  <c r="H144" i="2"/>
  <c r="D115" i="2"/>
  <c r="F115" i="2"/>
  <c r="N115" i="2"/>
  <c r="D99" i="2"/>
  <c r="M99" i="2"/>
  <c r="E99" i="2"/>
  <c r="F99" i="2"/>
  <c r="N99" i="2"/>
  <c r="H40" i="2"/>
  <c r="F40" i="2"/>
  <c r="E40" i="2"/>
  <c r="D40" i="2"/>
  <c r="H25" i="2"/>
  <c r="M25" i="2" s="1"/>
  <c r="F25" i="2"/>
  <c r="D25" i="2"/>
  <c r="E25" i="2"/>
  <c r="M64" i="2"/>
  <c r="N108" i="2"/>
  <c r="H24" i="2"/>
  <c r="N24" i="2" s="1"/>
  <c r="F24" i="2"/>
  <c r="E24" i="2"/>
  <c r="D24" i="2"/>
  <c r="M108" i="2"/>
  <c r="M63" i="2"/>
  <c r="H203" i="2"/>
  <c r="F23" i="2"/>
  <c r="E23" i="2"/>
  <c r="D23" i="2"/>
  <c r="H23" i="2"/>
  <c r="M23" i="2" s="1"/>
  <c r="M182" i="2"/>
  <c r="H19" i="2"/>
  <c r="M19" i="2" s="1"/>
  <c r="F202" i="2"/>
  <c r="H22" i="2"/>
  <c r="M22" i="2" s="1"/>
  <c r="E22" i="2"/>
  <c r="D22" i="2"/>
  <c r="F22" i="2"/>
  <c r="M217" i="2"/>
  <c r="M181" i="2"/>
  <c r="H197" i="2"/>
  <c r="F130" i="2"/>
  <c r="F70" i="2"/>
  <c r="F19" i="2"/>
  <c r="E64" i="2"/>
  <c r="D34" i="2"/>
  <c r="M173" i="2"/>
  <c r="N159" i="2"/>
  <c r="E130" i="2"/>
  <c r="E244" i="2"/>
  <c r="M244" i="2"/>
  <c r="F244" i="2"/>
  <c r="D244" i="2"/>
  <c r="H244" i="2"/>
  <c r="H216" i="2"/>
  <c r="F216" i="2"/>
  <c r="E216" i="2"/>
  <c r="N216" i="2"/>
  <c r="D216" i="2"/>
  <c r="N187" i="2"/>
  <c r="F187" i="2"/>
  <c r="D187" i="2"/>
  <c r="H187" i="2"/>
  <c r="E187" i="2"/>
  <c r="M187" i="2"/>
  <c r="N171" i="2"/>
  <c r="F171" i="2"/>
  <c r="E171" i="2"/>
  <c r="D171" i="2"/>
  <c r="H171" i="2"/>
  <c r="N157" i="2"/>
  <c r="M157" i="2"/>
  <c r="H157" i="2"/>
  <c r="D157" i="2"/>
  <c r="E143" i="2"/>
  <c r="M143" i="2"/>
  <c r="F143" i="2"/>
  <c r="N143" i="2"/>
  <c r="D143" i="2"/>
  <c r="H143" i="2"/>
  <c r="H129" i="2"/>
  <c r="D129" i="2"/>
  <c r="E129" i="2"/>
  <c r="F129" i="2"/>
  <c r="N114" i="2"/>
  <c r="F114" i="2"/>
  <c r="N98" i="2"/>
  <c r="M98" i="2"/>
  <c r="E98" i="2"/>
  <c r="D83" i="2"/>
  <c r="F83" i="2"/>
  <c r="N83" i="2"/>
  <c r="M83" i="2"/>
  <c r="H83" i="2"/>
  <c r="E83" i="2"/>
  <c r="F69" i="2"/>
  <c r="D69" i="2"/>
  <c r="E69" i="2"/>
  <c r="H54" i="2"/>
  <c r="M54" i="2" s="1"/>
  <c r="E54" i="2"/>
  <c r="D54" i="2"/>
  <c r="F39" i="2"/>
  <c r="E39" i="2"/>
  <c r="D39" i="2"/>
  <c r="H39" i="2"/>
  <c r="H241" i="2"/>
  <c r="M241" i="2"/>
  <c r="F241" i="2"/>
  <c r="N241" i="2"/>
  <c r="D227" i="2"/>
  <c r="M227" i="2"/>
  <c r="E227" i="2"/>
  <c r="F227" i="2"/>
  <c r="F213" i="2"/>
  <c r="D213" i="2"/>
  <c r="N213" i="2"/>
  <c r="H213" i="2"/>
  <c r="M213" i="2"/>
  <c r="E213" i="2"/>
  <c r="H198" i="2"/>
  <c r="E198" i="2"/>
  <c r="D198" i="2"/>
  <c r="N198" i="2"/>
  <c r="N183" i="2"/>
  <c r="F183" i="2"/>
  <c r="E183" i="2"/>
  <c r="D183" i="2"/>
  <c r="H183" i="2"/>
  <c r="H168" i="2"/>
  <c r="F168" i="2"/>
  <c r="E168" i="2"/>
  <c r="N168" i="2"/>
  <c r="M168" i="2"/>
  <c r="N154" i="2"/>
  <c r="M154" i="2"/>
  <c r="H154" i="2"/>
  <c r="E154" i="2"/>
  <c r="D154" i="2"/>
  <c r="F154" i="2"/>
  <c r="N139" i="2"/>
  <c r="M139" i="2"/>
  <c r="F139" i="2"/>
  <c r="H139" i="2"/>
  <c r="D139" i="2"/>
  <c r="E139" i="2"/>
  <c r="N125" i="2"/>
  <c r="M125" i="2"/>
  <c r="E125" i="2"/>
  <c r="D110" i="2"/>
  <c r="F110" i="2"/>
  <c r="N110" i="2"/>
  <c r="H110" i="2"/>
  <c r="M110" i="2"/>
  <c r="E110" i="2"/>
  <c r="D94" i="2"/>
  <c r="E94" i="2"/>
  <c r="N94" i="2"/>
  <c r="F94" i="2"/>
  <c r="H94" i="2"/>
  <c r="E79" i="2"/>
  <c r="D79" i="2"/>
  <c r="H79" i="2"/>
  <c r="M79" i="2"/>
  <c r="H65" i="2"/>
  <c r="F65" i="2"/>
  <c r="N65" i="2"/>
  <c r="D65" i="2"/>
  <c r="H50" i="2"/>
  <c r="M50" i="2" s="1"/>
  <c r="D50" i="2"/>
  <c r="E50" i="2"/>
  <c r="F50" i="2"/>
  <c r="E36" i="2"/>
  <c r="F36" i="2"/>
  <c r="E20" i="2"/>
  <c r="D20" i="2"/>
  <c r="M172" i="2"/>
  <c r="N158" i="2"/>
  <c r="H69" i="2"/>
  <c r="F182" i="2"/>
  <c r="F124" i="2"/>
  <c r="E115" i="2"/>
  <c r="D241" i="2"/>
  <c r="N128" i="2"/>
  <c r="H68" i="2"/>
  <c r="E162" i="2"/>
  <c r="D223" i="2"/>
  <c r="D68" i="2"/>
  <c r="D43" i="2"/>
  <c r="H230" i="2"/>
  <c r="E230" i="2"/>
  <c r="D230" i="2"/>
  <c r="N215" i="2"/>
  <c r="F215" i="2"/>
  <c r="E215" i="2"/>
  <c r="D215" i="2"/>
  <c r="N201" i="2"/>
  <c r="H201" i="2"/>
  <c r="F201" i="2"/>
  <c r="D201" i="2"/>
  <c r="N186" i="2"/>
  <c r="M186" i="2"/>
  <c r="H186" i="2"/>
  <c r="E186" i="2"/>
  <c r="N170" i="2"/>
  <c r="M170" i="2"/>
  <c r="H170" i="2"/>
  <c r="E170" i="2"/>
  <c r="F53" i="2"/>
  <c r="D53" i="2"/>
  <c r="H38" i="2"/>
  <c r="M38" i="2" s="1"/>
  <c r="E38" i="2"/>
  <c r="D38" i="2"/>
  <c r="M68" i="2"/>
  <c r="F230" i="2"/>
  <c r="F229" i="2"/>
  <c r="D229" i="2"/>
  <c r="H200" i="2"/>
  <c r="F200" i="2"/>
  <c r="E200" i="2"/>
  <c r="N185" i="2"/>
  <c r="H185" i="2"/>
  <c r="F185" i="2"/>
  <c r="D185" i="2"/>
  <c r="N141" i="2"/>
  <c r="M141" i="2"/>
  <c r="E127" i="2"/>
  <c r="M88" i="2"/>
  <c r="N200" i="2"/>
  <c r="N177" i="2"/>
  <c r="N150" i="2"/>
  <c r="N127" i="2"/>
  <c r="N76" i="2"/>
  <c r="H222" i="2"/>
  <c r="H195" i="2"/>
  <c r="H117" i="2"/>
  <c r="H67" i="2"/>
  <c r="F228" i="2"/>
  <c r="F205" i="2"/>
  <c r="F178" i="2"/>
  <c r="F127" i="2"/>
  <c r="E238" i="2"/>
  <c r="E161" i="2"/>
  <c r="E60" i="2"/>
  <c r="E33" i="2"/>
  <c r="D221" i="2"/>
  <c r="D194" i="2"/>
  <c r="D66" i="2"/>
  <c r="D42" i="2"/>
  <c r="M235" i="2"/>
  <c r="M185" i="2"/>
  <c r="M67" i="2"/>
  <c r="H214" i="2"/>
  <c r="E214" i="2"/>
  <c r="D214" i="2"/>
  <c r="N199" i="2"/>
  <c r="F199" i="2"/>
  <c r="E199" i="2"/>
  <c r="D199" i="2"/>
  <c r="H184" i="2"/>
  <c r="F184" i="2"/>
  <c r="E184" i="2"/>
  <c r="N169" i="2"/>
  <c r="H169" i="2"/>
  <c r="F169" i="2"/>
  <c r="D169" i="2"/>
  <c r="N155" i="2"/>
  <c r="F155" i="2"/>
  <c r="F37" i="2"/>
  <c r="D37" i="2"/>
  <c r="F21" i="2"/>
  <c r="D21" i="2"/>
  <c r="M234" i="2"/>
  <c r="M201" i="2"/>
  <c r="M184" i="2"/>
  <c r="M150" i="2"/>
  <c r="M86" i="2"/>
  <c r="M66" i="2"/>
  <c r="N224" i="2"/>
  <c r="N176" i="2"/>
  <c r="N149" i="2"/>
  <c r="N126" i="2"/>
  <c r="H221" i="2"/>
  <c r="H194" i="2"/>
  <c r="H66" i="2"/>
  <c r="H15" i="2"/>
  <c r="N15" i="2" s="1"/>
  <c r="F204" i="2"/>
  <c r="F177" i="2"/>
  <c r="F126" i="2"/>
  <c r="F76" i="2"/>
  <c r="E237" i="2"/>
  <c r="E210" i="2"/>
  <c r="E160" i="2"/>
  <c r="E133" i="2"/>
  <c r="E82" i="2"/>
  <c r="E59" i="2"/>
  <c r="E32" i="2"/>
  <c r="D220" i="2"/>
  <c r="D193" i="2"/>
  <c r="D170" i="2"/>
  <c r="F16" i="2"/>
  <c r="D16" i="2"/>
  <c r="M229" i="2"/>
  <c r="M179" i="2"/>
  <c r="M162" i="2"/>
  <c r="M101" i="2"/>
  <c r="M81" i="2"/>
  <c r="N214" i="2"/>
  <c r="N193" i="2"/>
  <c r="H238" i="2"/>
  <c r="H160" i="2"/>
  <c r="H59" i="2"/>
  <c r="F194" i="2"/>
  <c r="F170" i="2"/>
  <c r="F66" i="2"/>
  <c r="E204" i="2"/>
  <c r="E177" i="2"/>
  <c r="E126" i="2"/>
  <c r="E76" i="2"/>
  <c r="D237" i="2"/>
  <c r="D210" i="2"/>
  <c r="D160" i="2"/>
  <c r="D82" i="2"/>
  <c r="F165" i="2"/>
  <c r="D165" i="2"/>
  <c r="H136" i="2"/>
  <c r="F136" i="2"/>
  <c r="E136" i="2"/>
  <c r="N122" i="2"/>
  <c r="M122" i="2"/>
  <c r="H122" i="2"/>
  <c r="E122" i="2"/>
  <c r="N107" i="2"/>
  <c r="M107" i="2"/>
  <c r="F107" i="2"/>
  <c r="M62" i="2"/>
  <c r="N121" i="2"/>
  <c r="H121" i="2"/>
  <c r="F121" i="2"/>
  <c r="D121" i="2"/>
  <c r="N106" i="2"/>
  <c r="M106" i="2"/>
  <c r="H106" i="2"/>
  <c r="E106" i="2"/>
  <c r="N90" i="2"/>
  <c r="M90" i="2"/>
  <c r="H90" i="2"/>
  <c r="E90" i="2"/>
  <c r="N75" i="2"/>
  <c r="M75" i="2"/>
  <c r="F75" i="2"/>
  <c r="F32" i="2"/>
  <c r="N250" i="2"/>
  <c r="H250" i="2"/>
  <c r="E250" i="2"/>
  <c r="H236" i="2"/>
  <c r="H120" i="2"/>
  <c r="F120" i="2"/>
  <c r="E120" i="2"/>
  <c r="N105" i="2"/>
  <c r="H105" i="2"/>
  <c r="F105" i="2"/>
  <c r="D105" i="2"/>
  <c r="E31" i="2"/>
  <c r="E15" i="2"/>
  <c r="D15" i="2"/>
  <c r="M228" i="2"/>
  <c r="M195" i="2"/>
  <c r="M178" i="2"/>
  <c r="M161" i="2"/>
  <c r="M121" i="2"/>
  <c r="M80" i="2"/>
  <c r="N192" i="2"/>
  <c r="N165" i="2"/>
  <c r="N142" i="2"/>
  <c r="H237" i="2"/>
  <c r="H210" i="2"/>
  <c r="H132" i="2"/>
  <c r="H82" i="2"/>
  <c r="H31" i="2"/>
  <c r="M31" i="2" s="1"/>
  <c r="F243" i="2"/>
  <c r="F220" i="2"/>
  <c r="F193" i="2"/>
  <c r="F142" i="2"/>
  <c r="F38" i="2"/>
  <c r="F14" i="2"/>
  <c r="E176" i="2"/>
  <c r="E75" i="2"/>
  <c r="E21" i="2"/>
  <c r="D236" i="2"/>
  <c r="D209" i="2"/>
  <c r="D186" i="2"/>
  <c r="D81" i="2"/>
  <c r="D29" i="2"/>
  <c r="N151" i="2"/>
  <c r="F151" i="2"/>
  <c r="E151" i="2"/>
  <c r="D151" i="2"/>
  <c r="N135" i="2"/>
  <c r="M135" i="2"/>
  <c r="F135" i="2"/>
  <c r="E135" i="2"/>
  <c r="D135" i="2"/>
  <c r="H104" i="2"/>
  <c r="F104" i="2"/>
  <c r="E104" i="2"/>
  <c r="M243" i="2"/>
  <c r="M194" i="2"/>
  <c r="M160" i="2"/>
  <c r="M120" i="2"/>
  <c r="N238" i="2"/>
  <c r="N191" i="2"/>
  <c r="N164" i="2"/>
  <c r="N140" i="2"/>
  <c r="N113" i="2"/>
  <c r="N86" i="2"/>
  <c r="H235" i="2"/>
  <c r="H208" i="2"/>
  <c r="H131" i="2"/>
  <c r="H107" i="2"/>
  <c r="H80" i="2"/>
  <c r="H53" i="2"/>
  <c r="H30" i="2"/>
  <c r="M30" i="2" s="1"/>
  <c r="F242" i="2"/>
  <c r="F191" i="2"/>
  <c r="F164" i="2"/>
  <c r="F141" i="2"/>
  <c r="F90" i="2"/>
  <c r="E201" i="2"/>
  <c r="E174" i="2"/>
  <c r="E147" i="2"/>
  <c r="E97" i="2"/>
  <c r="E46" i="2"/>
  <c r="D208" i="2"/>
  <c r="D184" i="2"/>
  <c r="D107" i="2"/>
  <c r="D80" i="2"/>
  <c r="D27" i="2"/>
  <c r="N91" i="2"/>
  <c r="M91" i="2"/>
  <c r="F91" i="2"/>
  <c r="D13" i="2"/>
  <c r="M242" i="2"/>
  <c r="M210" i="2"/>
  <c r="M193" i="2"/>
  <c r="M142" i="2"/>
  <c r="N236" i="2"/>
  <c r="N190" i="2"/>
  <c r="N163" i="2"/>
  <c r="N136" i="2"/>
  <c r="N112" i="2"/>
  <c r="N62" i="2"/>
  <c r="H207" i="2"/>
  <c r="H180" i="2"/>
  <c r="H52" i="2"/>
  <c r="H29" i="2"/>
  <c r="N29" i="2" s="1"/>
  <c r="F214" i="2"/>
  <c r="F190" i="2"/>
  <c r="F163" i="2"/>
  <c r="F140" i="2"/>
  <c r="F113" i="2"/>
  <c r="F62" i="2"/>
  <c r="E224" i="2"/>
  <c r="E146" i="2"/>
  <c r="E96" i="2"/>
  <c r="D207" i="2"/>
  <c r="D180" i="2"/>
  <c r="D156" i="2"/>
  <c r="D106" i="2"/>
  <c r="D52" i="2"/>
  <c r="M230" i="2"/>
  <c r="M180" i="2"/>
  <c r="F195" i="2"/>
  <c r="E128" i="2"/>
  <c r="N234" i="2"/>
  <c r="H234" i="2"/>
  <c r="E234" i="2"/>
  <c r="D28" i="2"/>
  <c r="H28" i="2"/>
  <c r="D12" i="2"/>
  <c r="H12" i="2"/>
  <c r="N12" i="2" s="1"/>
  <c r="M209" i="2"/>
  <c r="M192" i="2"/>
  <c r="M175" i="2"/>
  <c r="M140" i="2"/>
  <c r="M97" i="2"/>
  <c r="M76" i="2"/>
  <c r="N111" i="2"/>
  <c r="H229" i="2"/>
  <c r="H206" i="2"/>
  <c r="H179" i="2"/>
  <c r="H155" i="2"/>
  <c r="H128" i="2"/>
  <c r="H51" i="2"/>
  <c r="H27" i="2"/>
  <c r="M27" i="2" s="1"/>
  <c r="F162" i="2"/>
  <c r="F111" i="2"/>
  <c r="F61" i="2"/>
  <c r="E222" i="2"/>
  <c r="E195" i="2"/>
  <c r="E121" i="2"/>
  <c r="E67" i="2"/>
  <c r="D205" i="2"/>
  <c r="D178" i="2"/>
  <c r="D155" i="2"/>
  <c r="D128" i="2"/>
  <c r="D104" i="2"/>
  <c r="H150" i="2"/>
  <c r="E150" i="2"/>
  <c r="D150" i="2"/>
  <c r="N249" i="2"/>
  <c r="H249" i="2"/>
  <c r="F249" i="2"/>
  <c r="D249" i="2"/>
  <c r="N235" i="2"/>
  <c r="F235" i="2"/>
  <c r="N221" i="2"/>
  <c r="H177" i="2"/>
  <c r="F149" i="2"/>
  <c r="D149" i="2"/>
  <c r="H134" i="2"/>
  <c r="E134" i="2"/>
  <c r="D134" i="2"/>
  <c r="N119" i="2"/>
  <c r="M119" i="2"/>
  <c r="F119" i="2"/>
  <c r="E119" i="2"/>
  <c r="D119" i="2"/>
  <c r="N89" i="2"/>
  <c r="H89" i="2"/>
  <c r="F89" i="2"/>
  <c r="D89" i="2"/>
  <c r="N74" i="2"/>
  <c r="M74" i="2"/>
  <c r="H74" i="2"/>
  <c r="E74" i="2"/>
  <c r="H248" i="2"/>
  <c r="F248" i="2"/>
  <c r="E248" i="2"/>
  <c r="F176" i="2"/>
  <c r="F133" i="2"/>
  <c r="D133" i="2"/>
  <c r="H118" i="2"/>
  <c r="E118" i="2"/>
  <c r="D118" i="2"/>
  <c r="N103" i="2"/>
  <c r="M103" i="2"/>
  <c r="F103" i="2"/>
  <c r="E103" i="2"/>
  <c r="D103" i="2"/>
  <c r="H88" i="2"/>
  <c r="F88" i="2"/>
  <c r="E88" i="2"/>
  <c r="N73" i="2"/>
  <c r="H73" i="2"/>
  <c r="F73" i="2"/>
  <c r="D73" i="2"/>
  <c r="F59" i="2"/>
  <c r="D44" i="2"/>
  <c r="H44" i="2"/>
  <c r="N247" i="2"/>
  <c r="F247" i="2"/>
  <c r="E247" i="2"/>
  <c r="D247" i="2"/>
  <c r="H161" i="2"/>
  <c r="E132" i="2"/>
  <c r="F117" i="2"/>
  <c r="D117" i="2"/>
  <c r="H102" i="2"/>
  <c r="E102" i="2"/>
  <c r="D102" i="2"/>
  <c r="N87" i="2"/>
  <c r="M87" i="2"/>
  <c r="F87" i="2"/>
  <c r="E87" i="2"/>
  <c r="D87" i="2"/>
  <c r="H72" i="2"/>
  <c r="F72" i="2"/>
  <c r="E72" i="2"/>
  <c r="H58" i="2"/>
  <c r="E58" i="2"/>
  <c r="F43" i="2"/>
  <c r="H246" i="2"/>
  <c r="E246" i="2"/>
  <c r="D246" i="2"/>
  <c r="N233" i="2"/>
  <c r="H233" i="2"/>
  <c r="F233" i="2"/>
  <c r="D233" i="2"/>
  <c r="N219" i="2"/>
  <c r="F219" i="2"/>
  <c r="F101" i="2"/>
  <c r="D101" i="2"/>
  <c r="H86" i="2"/>
  <c r="E86" i="2"/>
  <c r="D86" i="2"/>
  <c r="N71" i="2"/>
  <c r="M71" i="2"/>
  <c r="F71" i="2"/>
  <c r="E71" i="2"/>
  <c r="D71" i="2"/>
  <c r="H57" i="2"/>
  <c r="M57" i="2" s="1"/>
  <c r="F57" i="2"/>
  <c r="D57" i="2"/>
  <c r="H42" i="2"/>
  <c r="E42" i="2"/>
  <c r="M224" i="2"/>
  <c r="M208" i="2"/>
  <c r="M191" i="2"/>
  <c r="M174" i="2"/>
  <c r="M96" i="2"/>
  <c r="M73" i="2"/>
  <c r="N230" i="2"/>
  <c r="N209" i="2"/>
  <c r="N184" i="2"/>
  <c r="N160" i="2"/>
  <c r="N133" i="2"/>
  <c r="H228" i="2"/>
  <c r="H205" i="2"/>
  <c r="H178" i="2"/>
  <c r="H151" i="2"/>
  <c r="H127" i="2"/>
  <c r="F238" i="2"/>
  <c r="F161" i="2"/>
  <c r="F134" i="2"/>
  <c r="F60" i="2"/>
  <c r="F33" i="2"/>
  <c r="E221" i="2"/>
  <c r="E117" i="2"/>
  <c r="E66" i="2"/>
  <c r="E43" i="2"/>
  <c r="E16" i="2"/>
  <c r="D228" i="2"/>
  <c r="D204" i="2"/>
  <c r="D177" i="2"/>
  <c r="D127" i="2"/>
  <c r="D76" i="2"/>
  <c r="E11" i="2"/>
  <c r="H11" i="2"/>
  <c r="M11" i="2" s="1"/>
  <c r="D11" i="2"/>
  <c r="C19" i="9" a="1"/>
  <c r="C15" i="9" a="1"/>
  <c r="C30" i="9" a="1"/>
  <c r="C29" i="9" a="1"/>
  <c r="C27" i="9" a="1"/>
  <c r="C25" i="9" a="1"/>
  <c r="C24" i="9" a="1"/>
  <c r="C23" i="9" a="1"/>
  <c r="C22" i="9" a="1"/>
  <c r="C21" i="9" a="1"/>
  <c r="C18" i="9" a="1"/>
  <c r="C17" i="9" a="1"/>
  <c r="C16" i="9" a="1"/>
  <c r="C14" i="9" a="1"/>
  <c r="M40" i="2" l="1"/>
  <c r="M59" i="2"/>
  <c r="N59" i="2"/>
  <c r="M52" i="2"/>
  <c r="N49" i="2"/>
  <c r="M37" i="2"/>
  <c r="N61" i="2"/>
  <c r="M61" i="2"/>
  <c r="N45" i="2"/>
  <c r="M45" i="2"/>
  <c r="N38" i="2"/>
  <c r="N33" i="2"/>
  <c r="M43" i="2"/>
  <c r="N21" i="2"/>
  <c r="N60" i="2"/>
  <c r="N43" i="2"/>
  <c r="M60" i="2"/>
  <c r="N32" i="2"/>
  <c r="M47" i="2"/>
  <c r="M46" i="2"/>
  <c r="M33" i="2"/>
  <c r="M16" i="2"/>
  <c r="M49" i="2"/>
  <c r="N48" i="2"/>
  <c r="M48" i="2"/>
  <c r="M36" i="2"/>
  <c r="N36" i="2"/>
  <c r="N54" i="2"/>
  <c r="N40" i="2"/>
  <c r="N46" i="2"/>
  <c r="M53" i="2"/>
  <c r="N47" i="2"/>
  <c r="M51" i="2"/>
  <c r="N53" i="2"/>
  <c r="M44" i="2"/>
  <c r="N52" i="2"/>
  <c r="M41" i="2"/>
  <c r="N51" i="2"/>
  <c r="N50" i="2"/>
  <c r="M42" i="2"/>
  <c r="N35" i="2"/>
  <c r="M35" i="2"/>
  <c r="N55" i="2"/>
  <c r="N34" i="2"/>
  <c r="M34" i="2"/>
  <c r="N58" i="2"/>
  <c r="N42" i="2"/>
  <c r="N41" i="2"/>
  <c r="M55" i="2"/>
  <c r="M58" i="2"/>
  <c r="N57" i="2"/>
  <c r="N39" i="2"/>
  <c r="M39" i="2"/>
  <c r="N37" i="2"/>
  <c r="N44" i="2"/>
  <c r="N19" i="2"/>
  <c r="N11" i="2"/>
  <c r="N31" i="2"/>
  <c r="M29" i="2"/>
  <c r="N22" i="2"/>
  <c r="N20" i="2"/>
  <c r="N13" i="2"/>
  <c r="M24" i="2"/>
  <c r="N30" i="2"/>
  <c r="N14" i="2"/>
  <c r="N26" i="2"/>
  <c r="M12" i="2"/>
  <c r="N28" i="2"/>
  <c r="M28" i="2"/>
  <c r="N23" i="2"/>
  <c r="M18" i="2"/>
  <c r="N27" i="2"/>
  <c r="N25" i="2"/>
  <c r="M17" i="2"/>
  <c r="M15" i="2"/>
  <c r="C12" i="9" a="1"/>
  <c r="C11" i="9" a="1"/>
  <c r="C9" i="9" a="1"/>
  <c r="C8" i="9" a="1"/>
  <c r="C7" i="9" a="1"/>
  <c r="C6" i="9" a="1"/>
  <c r="C5" i="9" a="1"/>
  <c r="C4" i="9" a="1"/>
  <c r="C32" i="9" a="1"/>
  <c r="M935" i="7"/>
  <c r="N935" i="7" s="1"/>
  <c r="P935" i="7" s="1"/>
  <c r="M933" i="7" l="1"/>
  <c r="N933" i="7" s="1"/>
  <c r="M934" i="7"/>
  <c r="N934" i="7" s="1"/>
  <c r="M871" i="7"/>
  <c r="N871" i="7" s="1"/>
  <c r="P871" i="7" s="1"/>
  <c r="M494" i="7"/>
  <c r="M240" i="7" l="1"/>
  <c r="N240" i="7" s="1"/>
  <c r="P240" i="7" s="1"/>
  <c r="M239" i="7"/>
  <c r="N239" i="7" s="1"/>
  <c r="P239" i="7" s="1"/>
  <c r="M238" i="7"/>
  <c r="N238" i="7" s="1"/>
  <c r="P238" i="7" s="1"/>
  <c r="M236" i="7"/>
  <c r="N236" i="7" s="1"/>
  <c r="M235" i="7"/>
  <c r="N235" i="7" s="1"/>
  <c r="P235" i="7" s="1"/>
  <c r="M234" i="7"/>
  <c r="N234" i="7" s="1"/>
  <c r="P234" i="7" s="1"/>
  <c r="M233" i="7"/>
  <c r="N233" i="7" s="1"/>
  <c r="P233" i="7" s="1"/>
  <c r="M226" i="7"/>
  <c r="N226" i="7" s="1"/>
  <c r="P226" i="7" s="1"/>
  <c r="M225" i="7"/>
  <c r="N225" i="7" s="1"/>
  <c r="P225" i="7" s="1"/>
  <c r="M224" i="7"/>
  <c r="N224" i="7" s="1"/>
  <c r="P224" i="7" s="1"/>
  <c r="M878" i="7"/>
  <c r="N878" i="7" s="1"/>
  <c r="P878" i="7" s="1"/>
  <c r="M876" i="7"/>
  <c r="N876" i="7" s="1"/>
  <c r="P876" i="7" s="1"/>
  <c r="M862" i="7" l="1"/>
  <c r="N862" i="7" s="1"/>
  <c r="P862" i="7" s="1"/>
  <c r="M860" i="7"/>
  <c r="N860" i="7" s="1"/>
  <c r="P860" i="7" s="1"/>
  <c r="M859" i="7"/>
  <c r="N859" i="7" s="1"/>
  <c r="P859" i="7" s="1"/>
  <c r="M858" i="7"/>
  <c r="N858" i="7" s="1"/>
  <c r="P858" i="7" s="1"/>
  <c r="M857" i="7"/>
  <c r="N857" i="7" s="1"/>
  <c r="P857" i="7" s="1"/>
  <c r="M856" i="7"/>
  <c r="N856" i="7" s="1"/>
  <c r="P856" i="7" s="1"/>
  <c r="M855" i="7"/>
  <c r="N855" i="7" s="1"/>
  <c r="P855" i="7" s="1"/>
  <c r="M820" i="7"/>
  <c r="M821" i="7"/>
  <c r="M822" i="7"/>
  <c r="M823" i="7"/>
  <c r="M824" i="7"/>
  <c r="M825" i="7"/>
  <c r="M826" i="7"/>
  <c r="M827" i="7"/>
  <c r="M828" i="7"/>
  <c r="M829" i="7"/>
  <c r="M830" i="7"/>
  <c r="M831" i="7"/>
  <c r="M832" i="7"/>
  <c r="M833" i="7"/>
  <c r="M834" i="7"/>
  <c r="M835" i="7"/>
  <c r="M836" i="7"/>
  <c r="M837" i="7"/>
  <c r="M768" i="7"/>
  <c r="N768" i="7" s="1"/>
  <c r="P768" i="7" s="1"/>
  <c r="M740" i="7"/>
  <c r="N740" i="7" s="1"/>
  <c r="P740" i="7" s="1"/>
  <c r="M741" i="7"/>
  <c r="N741" i="7" s="1"/>
  <c r="P741" i="7" s="1"/>
  <c r="M742" i="7"/>
  <c r="N742" i="7" s="1"/>
  <c r="P742" i="7" s="1"/>
  <c r="M743" i="7"/>
  <c r="N743" i="7" s="1"/>
  <c r="P743" i="7" s="1"/>
  <c r="P933" i="7"/>
  <c r="P934" i="7"/>
  <c r="M699" i="7"/>
  <c r="N699" i="7" s="1"/>
  <c r="P699" i="7" s="1"/>
  <c r="M698" i="7"/>
  <c r="N698" i="7" s="1"/>
  <c r="P698" i="7" s="1"/>
  <c r="M107" i="7"/>
  <c r="N107" i="7" s="1"/>
  <c r="P107" i="7" s="1"/>
  <c r="M916" i="7"/>
  <c r="N916" i="7" s="1"/>
  <c r="P916" i="7" s="1"/>
  <c r="M917" i="7"/>
  <c r="N917" i="7" s="1"/>
  <c r="P917" i="7" s="1"/>
  <c r="M918" i="7"/>
  <c r="N918" i="7" s="1"/>
  <c r="P918" i="7" s="1"/>
  <c r="M919" i="7"/>
  <c r="N919" i="7" s="1"/>
  <c r="P919" i="7" s="1"/>
  <c r="M83" i="7"/>
  <c r="N83" i="7" s="1"/>
  <c r="P83" i="7" s="1"/>
  <c r="M84" i="7"/>
  <c r="N84" i="7" s="1"/>
  <c r="P84" i="7" s="1"/>
  <c r="M85" i="7"/>
  <c r="N85" i="7" s="1"/>
  <c r="P85" i="7" s="1"/>
  <c r="M758" i="7" l="1"/>
  <c r="N758" i="7" s="1"/>
  <c r="P758" i="7" s="1"/>
  <c r="M8" i="7"/>
  <c r="N8" i="7" s="1"/>
  <c r="M9" i="7"/>
  <c r="N9" i="7" s="1"/>
  <c r="P9" i="7" s="1"/>
  <c r="M7" i="7"/>
  <c r="N7" i="7" s="1"/>
  <c r="M30" i="7"/>
  <c r="N30" i="7" s="1"/>
  <c r="M31" i="7"/>
  <c r="N31" i="7" s="1"/>
  <c r="M32" i="7"/>
  <c r="M33" i="7"/>
  <c r="M34" i="7"/>
  <c r="M35" i="7"/>
  <c r="M36" i="7"/>
  <c r="M37" i="7"/>
  <c r="M38" i="7"/>
  <c r="M39" i="7"/>
  <c r="M40" i="7"/>
  <c r="N40" i="7" s="1"/>
  <c r="P40" i="7" s="1"/>
  <c r="M41" i="7"/>
  <c r="N41" i="7" s="1"/>
  <c r="P41" i="7" s="1"/>
  <c r="M42" i="7"/>
  <c r="N42" i="7" s="1"/>
  <c r="P42" i="7" s="1"/>
  <c r="M43" i="7"/>
  <c r="N43" i="7" s="1"/>
  <c r="M44" i="7"/>
  <c r="N44" i="7" s="1"/>
  <c r="M45" i="7"/>
  <c r="N45" i="7" s="1"/>
  <c r="M46" i="7"/>
  <c r="N46" i="7" s="1"/>
  <c r="M47" i="7"/>
  <c r="N47" i="7" s="1"/>
  <c r="M48" i="7"/>
  <c r="N48" i="7" s="1"/>
  <c r="M49" i="7"/>
  <c r="N49" i="7" s="1"/>
  <c r="M50" i="7"/>
  <c r="N50" i="7" s="1"/>
  <c r="P50" i="7" s="1"/>
  <c r="M51" i="7"/>
  <c r="N51" i="7" s="1"/>
  <c r="P51" i="7" s="1"/>
  <c r="M52" i="7"/>
  <c r="N52" i="7" s="1"/>
  <c r="P52" i="7" s="1"/>
  <c r="M53" i="7"/>
  <c r="N53" i="7" s="1"/>
  <c r="P53" i="7" s="1"/>
  <c r="M54" i="7"/>
  <c r="N54" i="7" s="1"/>
  <c r="M55" i="7"/>
  <c r="N55" i="7" s="1"/>
  <c r="M56" i="7"/>
  <c r="N56" i="7" s="1"/>
  <c r="M57" i="7"/>
  <c r="N57" i="7" s="1"/>
  <c r="M58" i="7"/>
  <c r="N58" i="7" s="1"/>
  <c r="M59" i="7"/>
  <c r="N59" i="7" s="1"/>
  <c r="M60" i="7"/>
  <c r="N60" i="7" s="1"/>
  <c r="M61" i="7"/>
  <c r="N61" i="7" s="1"/>
  <c r="M62" i="7"/>
  <c r="N62" i="7" s="1"/>
  <c r="P62" i="7" s="1"/>
  <c r="M63" i="7"/>
  <c r="N63" i="7" s="1"/>
  <c r="M64" i="7"/>
  <c r="N64" i="7" s="1"/>
  <c r="P64" i="7" s="1"/>
  <c r="M65" i="7"/>
  <c r="N65" i="7" s="1"/>
  <c r="P65" i="7" s="1"/>
  <c r="M66" i="7"/>
  <c r="N66" i="7" s="1"/>
  <c r="P3" i="7"/>
  <c r="M297" i="7"/>
  <c r="N297" i="7" s="1"/>
  <c r="M6" i="7"/>
  <c r="N6" i="7" s="1"/>
  <c r="M938" i="7"/>
  <c r="N938" i="7" s="1"/>
  <c r="P938" i="7" s="1"/>
  <c r="M937" i="7"/>
  <c r="N937" i="7" s="1"/>
  <c r="M215" i="7"/>
  <c r="N215" i="7" s="1"/>
  <c r="M216" i="7"/>
  <c r="N216" i="7" s="1"/>
  <c r="M217" i="7"/>
  <c r="N217" i="7" s="1"/>
  <c r="M218" i="7"/>
  <c r="N218" i="7" s="1"/>
  <c r="M219" i="7"/>
  <c r="N219" i="7" s="1"/>
  <c r="M220" i="7"/>
  <c r="N220" i="7" s="1"/>
  <c r="M221" i="7"/>
  <c r="N221" i="7" s="1"/>
  <c r="M222" i="7"/>
  <c r="N222" i="7" s="1"/>
  <c r="M223" i="7"/>
  <c r="N223" i="7" s="1"/>
  <c r="M227" i="7"/>
  <c r="N227" i="7" s="1"/>
  <c r="M228" i="7"/>
  <c r="N228" i="7" s="1"/>
  <c r="M230" i="7"/>
  <c r="N230" i="7" s="1"/>
  <c r="M231" i="7"/>
  <c r="N231" i="7" s="1"/>
  <c r="M232" i="7"/>
  <c r="N232" i="7" s="1"/>
  <c r="M237" i="7"/>
  <c r="N237" i="7" s="1"/>
  <c r="M490" i="7"/>
  <c r="N490" i="7" s="1"/>
  <c r="M491" i="7"/>
  <c r="N491" i="7" s="1"/>
  <c r="M492" i="7"/>
  <c r="N492" i="7" s="1"/>
  <c r="M493" i="7"/>
  <c r="M495" i="7"/>
  <c r="M496" i="7"/>
  <c r="M497" i="7"/>
  <c r="M498" i="7"/>
  <c r="M499" i="7"/>
  <c r="M500" i="7"/>
  <c r="N500" i="7" s="1"/>
  <c r="M501" i="7"/>
  <c r="N501" i="7" s="1"/>
  <c r="M502" i="7"/>
  <c r="N502" i="7" s="1"/>
  <c r="M503" i="7"/>
  <c r="N503" i="7" s="1"/>
  <c r="M504" i="7"/>
  <c r="M505" i="7"/>
  <c r="M506" i="7"/>
  <c r="M507" i="7"/>
  <c r="M508" i="7"/>
  <c r="M537" i="7"/>
  <c r="N537" i="7" s="1"/>
  <c r="M538" i="7"/>
  <c r="N538" i="7" s="1"/>
  <c r="M539" i="7"/>
  <c r="M540" i="7"/>
  <c r="M541" i="7"/>
  <c r="M542" i="7"/>
  <c r="M543" i="7"/>
  <c r="M544" i="7"/>
  <c r="N544" i="7" s="1"/>
  <c r="M545" i="7"/>
  <c r="N545" i="7" s="1"/>
  <c r="M546" i="7"/>
  <c r="M547" i="7"/>
  <c r="M548" i="7"/>
  <c r="M549" i="7"/>
  <c r="M550" i="7"/>
  <c r="M551" i="7"/>
  <c r="N551" i="7" s="1"/>
  <c r="M552" i="7"/>
  <c r="N552" i="7" s="1"/>
  <c r="M553" i="7"/>
  <c r="N553" i="7" s="1"/>
  <c r="M554" i="7"/>
  <c r="N554" i="7" s="1"/>
  <c r="M555" i="7"/>
  <c r="M556" i="7"/>
  <c r="M557" i="7"/>
  <c r="M558" i="7"/>
  <c r="M559" i="7"/>
  <c r="M560" i="7"/>
  <c r="N560" i="7" s="1"/>
  <c r="M561" i="7"/>
  <c r="N561" i="7" s="1"/>
  <c r="M562" i="7"/>
  <c r="N562" i="7" s="1"/>
  <c r="M563" i="7"/>
  <c r="N563" i="7" s="1"/>
  <c r="M564" i="7"/>
  <c r="M565" i="7"/>
  <c r="M566" i="7"/>
  <c r="M567" i="7"/>
  <c r="M568" i="7"/>
  <c r="N568" i="7" s="1"/>
  <c r="M569" i="7"/>
  <c r="N569" i="7" s="1"/>
  <c r="M570" i="7"/>
  <c r="N570" i="7" s="1"/>
  <c r="M571" i="7"/>
  <c r="N571" i="7" s="1"/>
  <c r="M572" i="7"/>
  <c r="M573" i="7"/>
  <c r="N573" i="7" s="1"/>
  <c r="M574" i="7"/>
  <c r="M575" i="7"/>
  <c r="M576" i="7"/>
  <c r="M577" i="7"/>
  <c r="M578" i="7"/>
  <c r="M579" i="7"/>
  <c r="M580" i="7"/>
  <c r="M581" i="7"/>
  <c r="M582" i="7"/>
  <c r="M583" i="7"/>
  <c r="M584" i="7"/>
  <c r="M585" i="7"/>
  <c r="M586" i="7"/>
  <c r="M522" i="7"/>
  <c r="N522" i="7" s="1"/>
  <c r="M523" i="7"/>
  <c r="N523" i="7" s="1"/>
  <c r="M524" i="7"/>
  <c r="N524" i="7" s="1"/>
  <c r="M525" i="7"/>
  <c r="M526" i="7"/>
  <c r="M527" i="7"/>
  <c r="M528" i="7"/>
  <c r="M529" i="7"/>
  <c r="M530" i="7"/>
  <c r="M531" i="7"/>
  <c r="N531" i="7" s="1"/>
  <c r="M532" i="7"/>
  <c r="N532" i="7" s="1"/>
  <c r="M533" i="7"/>
  <c r="N533" i="7" s="1"/>
  <c r="M534" i="7"/>
  <c r="M535" i="7"/>
  <c r="M587" i="7"/>
  <c r="N587" i="7" s="1"/>
  <c r="M588" i="7"/>
  <c r="N588" i="7" s="1"/>
  <c r="M589" i="7"/>
  <c r="M590" i="7"/>
  <c r="M591" i="7"/>
  <c r="M592" i="7"/>
  <c r="M593" i="7"/>
  <c r="M214" i="7"/>
  <c r="N214" i="7" s="1"/>
  <c r="M123" i="7"/>
  <c r="N123" i="7" s="1"/>
  <c r="M124" i="7"/>
  <c r="N124" i="7" s="1"/>
  <c r="M125" i="7"/>
  <c r="N125" i="7" s="1"/>
  <c r="P125" i="7" s="1"/>
  <c r="M126" i="7"/>
  <c r="M127" i="7"/>
  <c r="M128" i="7"/>
  <c r="M129" i="7"/>
  <c r="M130" i="7"/>
  <c r="M131" i="7"/>
  <c r="N131" i="7" s="1"/>
  <c r="M132" i="7"/>
  <c r="N132" i="7" s="1"/>
  <c r="M133" i="7"/>
  <c r="N133" i="7" s="1"/>
  <c r="M134" i="7"/>
  <c r="M135" i="7"/>
  <c r="M136" i="7"/>
  <c r="M137" i="7"/>
  <c r="M138" i="7"/>
  <c r="M139" i="7"/>
  <c r="N139" i="7" s="1"/>
  <c r="M140" i="7"/>
  <c r="N140" i="7" s="1"/>
  <c r="M141" i="7"/>
  <c r="N141" i="7" s="1"/>
  <c r="M142" i="7"/>
  <c r="M143" i="7"/>
  <c r="M144" i="7"/>
  <c r="N144" i="7" s="1"/>
  <c r="M145" i="7"/>
  <c r="N145" i="7" s="1"/>
  <c r="M146" i="7"/>
  <c r="N146" i="7" s="1"/>
  <c r="M147" i="7"/>
  <c r="M148" i="7"/>
  <c r="M149" i="7"/>
  <c r="N149" i="7" s="1"/>
  <c r="M150" i="7"/>
  <c r="M151" i="7"/>
  <c r="M152" i="7"/>
  <c r="M153" i="7"/>
  <c r="M154" i="7"/>
  <c r="M155" i="7"/>
  <c r="M156" i="7"/>
  <c r="N156" i="7" s="1"/>
  <c r="M157" i="7"/>
  <c r="N157" i="7" s="1"/>
  <c r="M158" i="7"/>
  <c r="N158" i="7" s="1"/>
  <c r="M159" i="7"/>
  <c r="M160" i="7"/>
  <c r="N160" i="7" s="1"/>
  <c r="M161" i="7"/>
  <c r="N161" i="7" s="1"/>
  <c r="M162" i="7"/>
  <c r="N162" i="7" s="1"/>
  <c r="M163" i="7"/>
  <c r="N163" i="7" s="1"/>
  <c r="M164" i="7"/>
  <c r="N164" i="7" s="1"/>
  <c r="M165" i="7"/>
  <c r="N165" i="7" s="1"/>
  <c r="M166" i="7"/>
  <c r="N166" i="7" s="1"/>
  <c r="M167" i="7"/>
  <c r="M168" i="7"/>
  <c r="M169" i="7"/>
  <c r="N169" i="7" s="1"/>
  <c r="M170" i="7"/>
  <c r="N170" i="7" s="1"/>
  <c r="M171" i="7"/>
  <c r="N171" i="7" s="1"/>
  <c r="M172" i="7"/>
  <c r="N172" i="7" s="1"/>
  <c r="P172" i="7" s="1"/>
  <c r="M173" i="7"/>
  <c r="N173" i="7" s="1"/>
  <c r="P173" i="7" s="1"/>
  <c r="M174" i="7"/>
  <c r="N174" i="7" s="1"/>
  <c r="M175" i="7"/>
  <c r="N175" i="7" s="1"/>
  <c r="M176" i="7"/>
  <c r="N176" i="7" s="1"/>
  <c r="M177" i="7"/>
  <c r="N177" i="7" s="1"/>
  <c r="M183" i="7"/>
  <c r="N183" i="7" s="1"/>
  <c r="M184" i="7"/>
  <c r="N184" i="7" s="1"/>
  <c r="M185" i="7"/>
  <c r="N185" i="7" s="1"/>
  <c r="M178" i="7"/>
  <c r="N178" i="7" s="1"/>
  <c r="M179" i="7"/>
  <c r="N179" i="7" s="1"/>
  <c r="M180" i="7"/>
  <c r="N180" i="7" s="1"/>
  <c r="M181" i="7"/>
  <c r="N181" i="7" s="1"/>
  <c r="M182" i="7"/>
  <c r="N182" i="7" s="1"/>
  <c r="P182" i="7" s="1"/>
  <c r="M186" i="7"/>
  <c r="N186" i="7" s="1"/>
  <c r="M187" i="7"/>
  <c r="N187" i="7" s="1"/>
  <c r="M188" i="7"/>
  <c r="N188" i="7" s="1"/>
  <c r="M189" i="7"/>
  <c r="M190" i="7"/>
  <c r="M191" i="7"/>
  <c r="M192" i="7"/>
  <c r="M193" i="7"/>
  <c r="M194" i="7"/>
  <c r="N194" i="7" s="1"/>
  <c r="M195" i="7"/>
  <c r="N195" i="7" s="1"/>
  <c r="M196" i="7"/>
  <c r="N196" i="7" s="1"/>
  <c r="M197" i="7"/>
  <c r="M198" i="7"/>
  <c r="M199" i="7"/>
  <c r="M200" i="7"/>
  <c r="M201" i="7"/>
  <c r="M202" i="7"/>
  <c r="N202" i="7" s="1"/>
  <c r="P202" i="7" s="1"/>
  <c r="M203" i="7"/>
  <c r="N203" i="7" s="1"/>
  <c r="P203" i="7" s="1"/>
  <c r="M204" i="7"/>
  <c r="M205" i="7"/>
  <c r="M206" i="7"/>
  <c r="M207" i="7"/>
  <c r="M208" i="7"/>
  <c r="M122" i="7"/>
  <c r="N122" i="7" s="1"/>
  <c r="M864" i="7"/>
  <c r="N864" i="7" s="1"/>
  <c r="M865" i="7"/>
  <c r="N865" i="7" s="1"/>
  <c r="M866" i="7"/>
  <c r="N866" i="7" s="1"/>
  <c r="M867" i="7"/>
  <c r="N867" i="7" s="1"/>
  <c r="M868" i="7"/>
  <c r="N868" i="7" s="1"/>
  <c r="M869" i="7"/>
  <c r="N869" i="7" s="1"/>
  <c r="M870" i="7"/>
  <c r="N870" i="7" s="1"/>
  <c r="M872" i="7"/>
  <c r="N872" i="7" s="1"/>
  <c r="M873" i="7"/>
  <c r="N873" i="7" s="1"/>
  <c r="P873" i="7" s="1"/>
  <c r="M874" i="7"/>
  <c r="N874" i="7" s="1"/>
  <c r="M875" i="7"/>
  <c r="N875" i="7" s="1"/>
  <c r="P875" i="7" s="1"/>
  <c r="M877" i="7"/>
  <c r="N877" i="7" s="1"/>
  <c r="P877" i="7" s="1"/>
  <c r="M879" i="7"/>
  <c r="N879" i="7" s="1"/>
  <c r="M881" i="7"/>
  <c r="M863" i="7"/>
  <c r="N863" i="7" s="1"/>
  <c r="M704" i="7"/>
  <c r="N704" i="7" s="1"/>
  <c r="M705" i="7"/>
  <c r="N705" i="7" s="1"/>
  <c r="M706" i="7"/>
  <c r="N706" i="7" s="1"/>
  <c r="M707" i="7"/>
  <c r="N707" i="7" s="1"/>
  <c r="M708" i="7"/>
  <c r="N708" i="7" s="1"/>
  <c r="M709" i="7"/>
  <c r="N709" i="7" s="1"/>
  <c r="M710" i="7"/>
  <c r="N710" i="7" s="1"/>
  <c r="M711" i="7"/>
  <c r="N711" i="7" s="1"/>
  <c r="M712" i="7"/>
  <c r="N712" i="7" s="1"/>
  <c r="M713" i="7"/>
  <c r="N713" i="7" s="1"/>
  <c r="M714" i="7"/>
  <c r="N714" i="7" s="1"/>
  <c r="M737" i="7"/>
  <c r="N737" i="7" s="1"/>
  <c r="M738" i="7"/>
  <c r="N738" i="7" s="1"/>
  <c r="M715" i="7"/>
  <c r="N715" i="7" s="1"/>
  <c r="M716" i="7"/>
  <c r="N716" i="7" s="1"/>
  <c r="M717" i="7"/>
  <c r="N717" i="7" s="1"/>
  <c r="M718" i="7"/>
  <c r="N718" i="7" s="1"/>
  <c r="M719" i="7"/>
  <c r="N719" i="7" s="1"/>
  <c r="P719" i="7" s="1"/>
  <c r="M720" i="7"/>
  <c r="N720" i="7" s="1"/>
  <c r="P720" i="7" s="1"/>
  <c r="M721" i="7"/>
  <c r="N721" i="7" s="1"/>
  <c r="M722" i="7"/>
  <c r="N722" i="7" s="1"/>
  <c r="M723" i="7"/>
  <c r="N723" i="7" s="1"/>
  <c r="M724" i="7"/>
  <c r="N724" i="7" s="1"/>
  <c r="M725" i="7"/>
  <c r="N725" i="7" s="1"/>
  <c r="M726" i="7"/>
  <c r="N726" i="7" s="1"/>
  <c r="M727" i="7"/>
  <c r="N727" i="7" s="1"/>
  <c r="M728" i="7"/>
  <c r="N728" i="7" s="1"/>
  <c r="M729" i="7"/>
  <c r="N729" i="7" s="1"/>
  <c r="P729" i="7" s="1"/>
  <c r="M730" i="7"/>
  <c r="N730" i="7" s="1"/>
  <c r="M731" i="7"/>
  <c r="N731" i="7" s="1"/>
  <c r="M732" i="7"/>
  <c r="N732" i="7" s="1"/>
  <c r="M733" i="7"/>
  <c r="N733" i="7" s="1"/>
  <c r="M734" i="7"/>
  <c r="N734" i="7" s="1"/>
  <c r="M735" i="7"/>
  <c r="N735" i="7" s="1"/>
  <c r="M736" i="7"/>
  <c r="N736" i="7" s="1"/>
  <c r="M739" i="7"/>
  <c r="N739" i="7" s="1"/>
  <c r="M745" i="7"/>
  <c r="N745" i="7" s="1"/>
  <c r="M746" i="7"/>
  <c r="N746" i="7" s="1"/>
  <c r="M747" i="7"/>
  <c r="N747" i="7" s="1"/>
  <c r="P747" i="7" s="1"/>
  <c r="M839" i="7"/>
  <c r="N839" i="7" s="1"/>
  <c r="M840" i="7"/>
  <c r="N840" i="7" s="1"/>
  <c r="M841" i="7"/>
  <c r="N841" i="7" s="1"/>
  <c r="M842" i="7"/>
  <c r="N842" i="7" s="1"/>
  <c r="M843" i="7"/>
  <c r="N843" i="7" s="1"/>
  <c r="M844" i="7"/>
  <c r="N844" i="7" s="1"/>
  <c r="M845" i="7"/>
  <c r="N845" i="7" s="1"/>
  <c r="M846" i="7"/>
  <c r="N846" i="7" s="1"/>
  <c r="M847" i="7"/>
  <c r="N847" i="7" s="1"/>
  <c r="M848" i="7"/>
  <c r="N848" i="7" s="1"/>
  <c r="M849" i="7"/>
  <c r="N849" i="7" s="1"/>
  <c r="P849" i="7" s="1"/>
  <c r="M851" i="7"/>
  <c r="N851" i="7" s="1"/>
  <c r="P851" i="7" s="1"/>
  <c r="M852" i="7"/>
  <c r="N852" i="7" s="1"/>
  <c r="M853" i="7"/>
  <c r="N853" i="7" s="1"/>
  <c r="M763" i="7"/>
  <c r="N763" i="7" s="1"/>
  <c r="M764" i="7"/>
  <c r="N764" i="7" s="1"/>
  <c r="M765" i="7"/>
  <c r="N765" i="7" s="1"/>
  <c r="P765" i="7" s="1"/>
  <c r="M766" i="7"/>
  <c r="N766" i="7" s="1"/>
  <c r="M767" i="7"/>
  <c r="N767" i="7" s="1"/>
  <c r="P767" i="7" s="1"/>
  <c r="M769" i="7"/>
  <c r="N769" i="7" s="1"/>
  <c r="P769" i="7" s="1"/>
  <c r="M771" i="7"/>
  <c r="N771" i="7" s="1"/>
  <c r="P771" i="7" s="1"/>
  <c r="M776" i="7"/>
  <c r="N776" i="7" s="1"/>
  <c r="P776" i="7" s="1"/>
  <c r="M777" i="7"/>
  <c r="N777" i="7" s="1"/>
  <c r="M778" i="7"/>
  <c r="N778" i="7" s="1"/>
  <c r="M779" i="7"/>
  <c r="N779" i="7" s="1"/>
  <c r="M780" i="7"/>
  <c r="N780" i="7" s="1"/>
  <c r="M781" i="7"/>
  <c r="N781" i="7" s="1"/>
  <c r="M782" i="7"/>
  <c r="N782" i="7" s="1"/>
  <c r="M783" i="7"/>
  <c r="N783" i="7" s="1"/>
  <c r="M784" i="7"/>
  <c r="N784" i="7" s="1"/>
  <c r="M785" i="7"/>
  <c r="N785" i="7" s="1"/>
  <c r="P785" i="7" s="1"/>
  <c r="M95" i="7"/>
  <c r="N95" i="7" s="1"/>
  <c r="M96" i="7"/>
  <c r="N96" i="7" s="1"/>
  <c r="M97" i="7"/>
  <c r="N97" i="7" s="1"/>
  <c r="P97" i="7" s="1"/>
  <c r="M372" i="7"/>
  <c r="N372" i="7" s="1"/>
  <c r="M373" i="7"/>
  <c r="N373" i="7" s="1"/>
  <c r="M374" i="7"/>
  <c r="N374" i="7" s="1"/>
  <c r="M375" i="7"/>
  <c r="N375" i="7" s="1"/>
  <c r="M376" i="7"/>
  <c r="N376" i="7" s="1"/>
  <c r="M68" i="7"/>
  <c r="N68" i="7" s="1"/>
  <c r="P68" i="7" s="1"/>
  <c r="M920" i="7"/>
  <c r="N920" i="7" s="1"/>
  <c r="M772" i="7"/>
  <c r="N772" i="7" s="1"/>
  <c r="M773" i="7"/>
  <c r="N773" i="7" s="1"/>
  <c r="P773" i="7" s="1"/>
  <c r="M703" i="7"/>
  <c r="N703" i="7" s="1"/>
  <c r="M596" i="7"/>
  <c r="N596" i="7" s="1"/>
  <c r="M597" i="7"/>
  <c r="N597" i="7" s="1"/>
  <c r="M598" i="7"/>
  <c r="N598" i="7" s="1"/>
  <c r="M599" i="7"/>
  <c r="N599" i="7" s="1"/>
  <c r="M600" i="7"/>
  <c r="N600" i="7" s="1"/>
  <c r="M601" i="7"/>
  <c r="N601" i="7" s="1"/>
  <c r="M602" i="7"/>
  <c r="N602" i="7" s="1"/>
  <c r="M603" i="7"/>
  <c r="N603" i="7" s="1"/>
  <c r="P603" i="7" s="1"/>
  <c r="M604" i="7"/>
  <c r="N604" i="7" s="1"/>
  <c r="P604" i="7" s="1"/>
  <c r="M605" i="7"/>
  <c r="N605" i="7" s="1"/>
  <c r="P605" i="7" s="1"/>
  <c r="M606" i="7"/>
  <c r="N606" i="7" s="1"/>
  <c r="M607" i="7"/>
  <c r="N607" i="7" s="1"/>
  <c r="M608" i="7"/>
  <c r="N608" i="7" s="1"/>
  <c r="M609" i="7"/>
  <c r="N609" i="7" s="1"/>
  <c r="M610" i="7"/>
  <c r="N610" i="7" s="1"/>
  <c r="M611" i="7"/>
  <c r="N611" i="7" s="1"/>
  <c r="M612" i="7"/>
  <c r="N612" i="7" s="1"/>
  <c r="M613" i="7"/>
  <c r="N613" i="7" s="1"/>
  <c r="P613" i="7" s="1"/>
  <c r="M614" i="7"/>
  <c r="N614" i="7" s="1"/>
  <c r="P614" i="7" s="1"/>
  <c r="M615" i="7"/>
  <c r="N615" i="7" s="1"/>
  <c r="M616" i="7"/>
  <c r="N616" i="7" s="1"/>
  <c r="P616" i="7" s="1"/>
  <c r="M617" i="7"/>
  <c r="N617" i="7" s="1"/>
  <c r="P617" i="7" s="1"/>
  <c r="M618" i="7"/>
  <c r="N618" i="7" s="1"/>
  <c r="M619" i="7"/>
  <c r="N619" i="7" s="1"/>
  <c r="M620" i="7"/>
  <c r="N620" i="7" s="1"/>
  <c r="M621" i="7"/>
  <c r="N621" i="7" s="1"/>
  <c r="M622" i="7"/>
  <c r="N622" i="7" s="1"/>
  <c r="M623" i="7"/>
  <c r="N623" i="7" s="1"/>
  <c r="P623" i="7" s="1"/>
  <c r="M624" i="7"/>
  <c r="N624" i="7" s="1"/>
  <c r="M625" i="7"/>
  <c r="N625" i="7" s="1"/>
  <c r="M626" i="7"/>
  <c r="N626" i="7" s="1"/>
  <c r="M627" i="7"/>
  <c r="N627" i="7" s="1"/>
  <c r="M628" i="7"/>
  <c r="N628" i="7" s="1"/>
  <c r="P628" i="7" s="1"/>
  <c r="M629" i="7"/>
  <c r="N629" i="7" s="1"/>
  <c r="P629" i="7" s="1"/>
  <c r="M630" i="7"/>
  <c r="N630" i="7" s="1"/>
  <c r="M631" i="7"/>
  <c r="N631" i="7" s="1"/>
  <c r="M632" i="7"/>
  <c r="N632" i="7" s="1"/>
  <c r="M633" i="7"/>
  <c r="N633" i="7" s="1"/>
  <c r="M634" i="7"/>
  <c r="N634" i="7" s="1"/>
  <c r="M635" i="7"/>
  <c r="N635" i="7" s="1"/>
  <c r="M636" i="7"/>
  <c r="N636" i="7" s="1"/>
  <c r="M637" i="7"/>
  <c r="N637" i="7" s="1"/>
  <c r="M638" i="7"/>
  <c r="N638" i="7" s="1"/>
  <c r="M639" i="7"/>
  <c r="N639" i="7" s="1"/>
  <c r="M640" i="7"/>
  <c r="N640" i="7" s="1"/>
  <c r="P640" i="7" s="1"/>
  <c r="M641" i="7"/>
  <c r="N641" i="7" s="1"/>
  <c r="M642" i="7"/>
  <c r="N642" i="7" s="1"/>
  <c r="M643" i="7"/>
  <c r="N643" i="7" s="1"/>
  <c r="M644" i="7"/>
  <c r="N644" i="7" s="1"/>
  <c r="M645" i="7"/>
  <c r="N645" i="7" s="1"/>
  <c r="M646" i="7"/>
  <c r="N646" i="7" s="1"/>
  <c r="M647" i="7"/>
  <c r="N647" i="7" s="1"/>
  <c r="M648" i="7"/>
  <c r="N648" i="7" s="1"/>
  <c r="M649" i="7"/>
  <c r="N649" i="7" s="1"/>
  <c r="M650" i="7"/>
  <c r="N650" i="7" s="1"/>
  <c r="M651" i="7"/>
  <c r="N651" i="7" s="1"/>
  <c r="M652" i="7"/>
  <c r="N652" i="7" s="1"/>
  <c r="P652" i="7" s="1"/>
  <c r="M653" i="7"/>
  <c r="N653" i="7" s="1"/>
  <c r="P653" i="7" s="1"/>
  <c r="M654" i="7"/>
  <c r="N654" i="7" s="1"/>
  <c r="M655" i="7"/>
  <c r="N655" i="7" s="1"/>
  <c r="M656" i="7"/>
  <c r="N656" i="7" s="1"/>
  <c r="M657" i="7"/>
  <c r="N657" i="7" s="1"/>
  <c r="M658" i="7"/>
  <c r="N658" i="7" s="1"/>
  <c r="M659" i="7"/>
  <c r="N659" i="7" s="1"/>
  <c r="P659" i="7" s="1"/>
  <c r="M660" i="7"/>
  <c r="N660" i="7" s="1"/>
  <c r="M661" i="7"/>
  <c r="N661" i="7" s="1"/>
  <c r="M662" i="7"/>
  <c r="N662" i="7" s="1"/>
  <c r="P662" i="7" s="1"/>
  <c r="M663" i="7"/>
  <c r="N663" i="7" s="1"/>
  <c r="P663" i="7" s="1"/>
  <c r="M664" i="7"/>
  <c r="N664" i="7" s="1"/>
  <c r="P664" i="7" s="1"/>
  <c r="M665" i="7"/>
  <c r="N665" i="7" s="1"/>
  <c r="P665" i="7" s="1"/>
  <c r="M666" i="7"/>
  <c r="N666" i="7" s="1"/>
  <c r="M667" i="7"/>
  <c r="N667" i="7" s="1"/>
  <c r="M668" i="7"/>
  <c r="N668" i="7" s="1"/>
  <c r="M669" i="7"/>
  <c r="N669" i="7" s="1"/>
  <c r="P669" i="7" s="1"/>
  <c r="M670" i="7"/>
  <c r="N670" i="7" s="1"/>
  <c r="M671" i="7"/>
  <c r="N671" i="7" s="1"/>
  <c r="M672" i="7"/>
  <c r="N672" i="7" s="1"/>
  <c r="M673" i="7"/>
  <c r="N673" i="7" s="1"/>
  <c r="M674" i="7"/>
  <c r="N674" i="7" s="1"/>
  <c r="P674" i="7" s="1"/>
  <c r="M675" i="7"/>
  <c r="N675" i="7" s="1"/>
  <c r="M676" i="7"/>
  <c r="N676" i="7" s="1"/>
  <c r="M677" i="7"/>
  <c r="N677" i="7" s="1"/>
  <c r="M678" i="7"/>
  <c r="N678" i="7" s="1"/>
  <c r="M679" i="7"/>
  <c r="N679" i="7" s="1"/>
  <c r="M680" i="7"/>
  <c r="N680" i="7" s="1"/>
  <c r="M681" i="7"/>
  <c r="N681" i="7" s="1"/>
  <c r="M682" i="7"/>
  <c r="N682" i="7" s="1"/>
  <c r="M683" i="7"/>
  <c r="N683" i="7" s="1"/>
  <c r="M684" i="7"/>
  <c r="N684" i="7" s="1"/>
  <c r="M685" i="7"/>
  <c r="N685" i="7" s="1"/>
  <c r="M686" i="7"/>
  <c r="N686" i="7" s="1"/>
  <c r="P686" i="7" s="1"/>
  <c r="M687" i="7"/>
  <c r="N687" i="7" s="1"/>
  <c r="M688" i="7"/>
  <c r="N688" i="7" s="1"/>
  <c r="P688" i="7" s="1"/>
  <c r="M689" i="7"/>
  <c r="N689" i="7" s="1"/>
  <c r="P689" i="7" s="1"/>
  <c r="M690" i="7"/>
  <c r="N690" i="7" s="1"/>
  <c r="M759" i="7"/>
  <c r="N759" i="7" s="1"/>
  <c r="M760" i="7"/>
  <c r="N760" i="7" s="1"/>
  <c r="M691" i="7"/>
  <c r="N691" i="7" s="1"/>
  <c r="M692" i="7"/>
  <c r="N692" i="7" s="1"/>
  <c r="M693" i="7"/>
  <c r="N693" i="7" s="1"/>
  <c r="P693" i="7" s="1"/>
  <c r="M694" i="7"/>
  <c r="N694" i="7" s="1"/>
  <c r="M695" i="7"/>
  <c r="N695" i="7" s="1"/>
  <c r="P695" i="7" s="1"/>
  <c r="M696" i="7"/>
  <c r="N696" i="7" s="1"/>
  <c r="P696" i="7" s="1"/>
  <c r="M697" i="7"/>
  <c r="N697" i="7" s="1"/>
  <c r="M700" i="7"/>
  <c r="N700" i="7" s="1"/>
  <c r="P700" i="7" s="1"/>
  <c r="M701" i="7"/>
  <c r="N701" i="7" s="1"/>
  <c r="M924" i="7"/>
  <c r="N924" i="7" s="1"/>
  <c r="M925" i="7"/>
  <c r="N925" i="7" s="1"/>
  <c r="P925" i="7" s="1"/>
  <c r="M926" i="7"/>
  <c r="N926" i="7" s="1"/>
  <c r="M927" i="7"/>
  <c r="N927" i="7" s="1"/>
  <c r="M928" i="7"/>
  <c r="N928" i="7" s="1"/>
  <c r="M929" i="7"/>
  <c r="N929" i="7" s="1"/>
  <c r="P929" i="7" s="1"/>
  <c r="M930" i="7"/>
  <c r="N930" i="7" s="1"/>
  <c r="P930" i="7" s="1"/>
  <c r="M931" i="7"/>
  <c r="N931" i="7" s="1"/>
  <c r="M932" i="7"/>
  <c r="N932" i="7" s="1"/>
  <c r="M595" i="7"/>
  <c r="N595" i="7" s="1"/>
  <c r="P595" i="7" s="1"/>
  <c r="M109" i="7"/>
  <c r="N109" i="7" s="1"/>
  <c r="M110" i="7"/>
  <c r="N110" i="7" s="1"/>
  <c r="M111" i="7"/>
  <c r="N111" i="7" s="1"/>
  <c r="P111" i="7" s="1"/>
  <c r="M112" i="7"/>
  <c r="N112" i="7" s="1"/>
  <c r="M113" i="7"/>
  <c r="N113" i="7" s="1"/>
  <c r="M114" i="7"/>
  <c r="N114" i="7" s="1"/>
  <c r="M108" i="7"/>
  <c r="N108" i="7" s="1"/>
  <c r="M379" i="7"/>
  <c r="N379" i="7" s="1"/>
  <c r="M380" i="7"/>
  <c r="N380" i="7" s="1"/>
  <c r="M381" i="7"/>
  <c r="N381" i="7" s="1"/>
  <c r="M382" i="7"/>
  <c r="N382" i="7" s="1"/>
  <c r="M383" i="7"/>
  <c r="N383" i="7" s="1"/>
  <c r="M384" i="7"/>
  <c r="N384" i="7" s="1"/>
  <c r="M385" i="7"/>
  <c r="N385" i="7" s="1"/>
  <c r="P385" i="7" s="1"/>
  <c r="M386" i="7"/>
  <c r="N386" i="7" s="1"/>
  <c r="P386" i="7" s="1"/>
  <c r="M387" i="7"/>
  <c r="N387" i="7" s="1"/>
  <c r="M388" i="7"/>
  <c r="N388" i="7" s="1"/>
  <c r="M389" i="7"/>
  <c r="N389" i="7" s="1"/>
  <c r="M390" i="7"/>
  <c r="N390" i="7" s="1"/>
  <c r="M391" i="7"/>
  <c r="N391" i="7" s="1"/>
  <c r="M392" i="7"/>
  <c r="N392" i="7" s="1"/>
  <c r="M393" i="7"/>
  <c r="N393" i="7" s="1"/>
  <c r="M394" i="7"/>
  <c r="N394" i="7" s="1"/>
  <c r="M395" i="7"/>
  <c r="N395" i="7" s="1"/>
  <c r="P395" i="7" s="1"/>
  <c r="M396" i="7"/>
  <c r="N396" i="7" s="1"/>
  <c r="M397" i="7"/>
  <c r="N397" i="7" s="1"/>
  <c r="P397" i="7" s="1"/>
  <c r="M398" i="7"/>
  <c r="N398" i="7" s="1"/>
  <c r="M399" i="7"/>
  <c r="N399" i="7" s="1"/>
  <c r="M400" i="7"/>
  <c r="N400" i="7" s="1"/>
  <c r="M401" i="7"/>
  <c r="N401" i="7" s="1"/>
  <c r="M402" i="7"/>
  <c r="N402" i="7" s="1"/>
  <c r="M403" i="7"/>
  <c r="N403" i="7" s="1"/>
  <c r="M404" i="7"/>
  <c r="N404" i="7" s="1"/>
  <c r="M405" i="7"/>
  <c r="N405" i="7" s="1"/>
  <c r="P405" i="7" s="1"/>
  <c r="M406" i="7"/>
  <c r="N406" i="7" s="1"/>
  <c r="P406" i="7" s="1"/>
  <c r="M407" i="7"/>
  <c r="N407" i="7" s="1"/>
  <c r="M408" i="7"/>
  <c r="N408" i="7" s="1"/>
  <c r="M409" i="7"/>
  <c r="N409" i="7" s="1"/>
  <c r="M410" i="7"/>
  <c r="N410" i="7" s="1"/>
  <c r="M411" i="7"/>
  <c r="N411" i="7" s="1"/>
  <c r="M412" i="7"/>
  <c r="N412" i="7" s="1"/>
  <c r="M413" i="7"/>
  <c r="N413" i="7" s="1"/>
  <c r="M414" i="7"/>
  <c r="N414" i="7" s="1"/>
  <c r="M415" i="7"/>
  <c r="N415" i="7" s="1"/>
  <c r="M416" i="7"/>
  <c r="N416" i="7" s="1"/>
  <c r="M417" i="7"/>
  <c r="N417" i="7" s="1"/>
  <c r="M418" i="7"/>
  <c r="N418" i="7" s="1"/>
  <c r="M419" i="7"/>
  <c r="N419" i="7" s="1"/>
  <c r="P419" i="7" s="1"/>
  <c r="M420" i="7"/>
  <c r="N420" i="7" s="1"/>
  <c r="M421" i="7"/>
  <c r="N421" i="7" s="1"/>
  <c r="P421" i="7" s="1"/>
  <c r="M422" i="7"/>
  <c r="N422" i="7" s="1"/>
  <c r="M423" i="7"/>
  <c r="N423" i="7" s="1"/>
  <c r="M424" i="7"/>
  <c r="N424" i="7" s="1"/>
  <c r="M425" i="7"/>
  <c r="N425" i="7" s="1"/>
  <c r="M426" i="7"/>
  <c r="N426" i="7" s="1"/>
  <c r="M427" i="7"/>
  <c r="N427" i="7" s="1"/>
  <c r="M428" i="7"/>
  <c r="N428" i="7" s="1"/>
  <c r="M429" i="7"/>
  <c r="N429" i="7" s="1"/>
  <c r="M430" i="7"/>
  <c r="N430" i="7" s="1"/>
  <c r="M431" i="7"/>
  <c r="N431" i="7" s="1"/>
  <c r="M432" i="7"/>
  <c r="N432" i="7" s="1"/>
  <c r="M433" i="7"/>
  <c r="N433" i="7" s="1"/>
  <c r="P433" i="7" s="1"/>
  <c r="M434" i="7"/>
  <c r="N434" i="7" s="1"/>
  <c r="P434" i="7" s="1"/>
  <c r="M435" i="7"/>
  <c r="N435" i="7" s="1"/>
  <c r="M436" i="7"/>
  <c r="N436" i="7" s="1"/>
  <c r="M437" i="7"/>
  <c r="N437" i="7" s="1"/>
  <c r="M438" i="7"/>
  <c r="N438" i="7" s="1"/>
  <c r="M439" i="7"/>
  <c r="N439" i="7" s="1"/>
  <c r="M440" i="7"/>
  <c r="N440" i="7" s="1"/>
  <c r="M441" i="7"/>
  <c r="N441" i="7" s="1"/>
  <c r="M442" i="7"/>
  <c r="N442" i="7" s="1"/>
  <c r="M443" i="7"/>
  <c r="N443" i="7" s="1"/>
  <c r="P443" i="7" s="1"/>
  <c r="M444" i="7"/>
  <c r="N444" i="7" s="1"/>
  <c r="M445" i="7"/>
  <c r="N445" i="7" s="1"/>
  <c r="M446" i="7"/>
  <c r="N446" i="7" s="1"/>
  <c r="M447" i="7"/>
  <c r="N447" i="7" s="1"/>
  <c r="M448" i="7"/>
  <c r="N448" i="7" s="1"/>
  <c r="M449" i="7"/>
  <c r="N449" i="7" s="1"/>
  <c r="M450" i="7"/>
  <c r="N450" i="7" s="1"/>
  <c r="M451" i="7"/>
  <c r="N451" i="7" s="1"/>
  <c r="M452" i="7"/>
  <c r="N452" i="7" s="1"/>
  <c r="M453" i="7"/>
  <c r="N453" i="7" s="1"/>
  <c r="M454" i="7"/>
  <c r="N454" i="7" s="1"/>
  <c r="M455" i="7"/>
  <c r="N455" i="7" s="1"/>
  <c r="M456" i="7"/>
  <c r="N456" i="7" s="1"/>
  <c r="M457" i="7"/>
  <c r="N457" i="7" s="1"/>
  <c r="M458" i="7"/>
  <c r="N458" i="7" s="1"/>
  <c r="P458" i="7" s="1"/>
  <c r="M459" i="7"/>
  <c r="N459" i="7" s="1"/>
  <c r="M460" i="7"/>
  <c r="N460" i="7" s="1"/>
  <c r="M461" i="7"/>
  <c r="N461" i="7" s="1"/>
  <c r="M462" i="7"/>
  <c r="N462" i="7" s="1"/>
  <c r="M463" i="7"/>
  <c r="N463" i="7" s="1"/>
  <c r="M464" i="7"/>
  <c r="N464" i="7" s="1"/>
  <c r="M465" i="7"/>
  <c r="N465" i="7" s="1"/>
  <c r="P465" i="7" s="1"/>
  <c r="M466" i="7"/>
  <c r="N466" i="7" s="1"/>
  <c r="P466" i="7" s="1"/>
  <c r="M467" i="7"/>
  <c r="N467" i="7" s="1"/>
  <c r="P467" i="7" s="1"/>
  <c r="M468" i="7"/>
  <c r="N468" i="7" s="1"/>
  <c r="M469" i="7"/>
  <c r="N469" i="7" s="1"/>
  <c r="P469" i="7" s="1"/>
  <c r="M470" i="7"/>
  <c r="N470" i="7" s="1"/>
  <c r="M471" i="7"/>
  <c r="N471" i="7" s="1"/>
  <c r="M472" i="7"/>
  <c r="N472" i="7" s="1"/>
  <c r="M473" i="7"/>
  <c r="N473" i="7" s="1"/>
  <c r="M474" i="7"/>
  <c r="N474" i="7" s="1"/>
  <c r="M475" i="7"/>
  <c r="N475" i="7" s="1"/>
  <c r="M476" i="7"/>
  <c r="N476" i="7" s="1"/>
  <c r="M477" i="7"/>
  <c r="N477" i="7" s="1"/>
  <c r="M478" i="7"/>
  <c r="N478" i="7" s="1"/>
  <c r="M479" i="7"/>
  <c r="N479" i="7" s="1"/>
  <c r="M480" i="7"/>
  <c r="N480" i="7" s="1"/>
  <c r="M481" i="7"/>
  <c r="N481" i="7" s="1"/>
  <c r="P481" i="7" s="1"/>
  <c r="M482" i="7"/>
  <c r="N482" i="7" s="1"/>
  <c r="M483" i="7"/>
  <c r="N483" i="7" s="1"/>
  <c r="M484" i="7"/>
  <c r="N484" i="7" s="1"/>
  <c r="M485" i="7"/>
  <c r="N485" i="7" s="1"/>
  <c r="M486" i="7"/>
  <c r="N486" i="7" s="1"/>
  <c r="M487" i="7"/>
  <c r="N487" i="7" s="1"/>
  <c r="M488" i="7"/>
  <c r="N488" i="7" s="1"/>
  <c r="M911" i="7"/>
  <c r="N911" i="7" s="1"/>
  <c r="M912" i="7"/>
  <c r="N912" i="7" s="1"/>
  <c r="M913" i="7"/>
  <c r="N913" i="7" s="1"/>
  <c r="P913" i="7" s="1"/>
  <c r="M914" i="7"/>
  <c r="N914" i="7" s="1"/>
  <c r="M915" i="7"/>
  <c r="N915" i="7" s="1"/>
  <c r="P915" i="7" s="1"/>
  <c r="M378" i="7"/>
  <c r="N378" i="7" s="1"/>
  <c r="M100" i="7"/>
  <c r="N100" i="7" s="1"/>
  <c r="P100" i="7" s="1"/>
  <c r="M101" i="7"/>
  <c r="N101" i="7" s="1"/>
  <c r="P101" i="7" s="1"/>
  <c r="M102" i="7"/>
  <c r="N102" i="7" s="1"/>
  <c r="P102" i="7" s="1"/>
  <c r="M103" i="7"/>
  <c r="N103" i="7" s="1"/>
  <c r="M104" i="7"/>
  <c r="N104" i="7" s="1"/>
  <c r="M105" i="7"/>
  <c r="N105" i="7" s="1"/>
  <c r="M99" i="7"/>
  <c r="N99" i="7" s="1"/>
  <c r="P99" i="7" s="1"/>
  <c r="M884" i="7"/>
  <c r="N884" i="7" s="1"/>
  <c r="M885" i="7"/>
  <c r="N885" i="7" s="1"/>
  <c r="M887" i="7"/>
  <c r="N887" i="7" s="1"/>
  <c r="M889" i="7"/>
  <c r="N889" i="7" s="1"/>
  <c r="M890" i="7"/>
  <c r="N890" i="7" s="1"/>
  <c r="M886" i="7"/>
  <c r="N886" i="7" s="1"/>
  <c r="M888" i="7"/>
  <c r="N888" i="7" s="1"/>
  <c r="M891" i="7"/>
  <c r="N891" i="7" s="1"/>
  <c r="M892" i="7"/>
  <c r="N892" i="7" s="1"/>
  <c r="M893" i="7"/>
  <c r="M894" i="7"/>
  <c r="N894" i="7" s="1"/>
  <c r="M896" i="7"/>
  <c r="N896" i="7" s="1"/>
  <c r="M897" i="7"/>
  <c r="N897" i="7" s="1"/>
  <c r="M898" i="7"/>
  <c r="N898" i="7" s="1"/>
  <c r="M899" i="7"/>
  <c r="N899" i="7" s="1"/>
  <c r="M900" i="7"/>
  <c r="N900" i="7" s="1"/>
  <c r="M901" i="7"/>
  <c r="N901" i="7" s="1"/>
  <c r="M902" i="7"/>
  <c r="M903" i="7"/>
  <c r="M904" i="7"/>
  <c r="M905" i="7"/>
  <c r="M906" i="7"/>
  <c r="N906" i="7" s="1"/>
  <c r="M907" i="7"/>
  <c r="N907" i="7" s="1"/>
  <c r="M908" i="7"/>
  <c r="M909" i="7"/>
  <c r="M910" i="7"/>
  <c r="N910" i="7" s="1"/>
  <c r="M883" i="7"/>
  <c r="N883" i="7" s="1"/>
  <c r="M71" i="7"/>
  <c r="N71" i="7" s="1"/>
  <c r="M72" i="7"/>
  <c r="N72" i="7" s="1"/>
  <c r="M73" i="7"/>
  <c r="N73" i="7" s="1"/>
  <c r="M74" i="7"/>
  <c r="N74" i="7" s="1"/>
  <c r="M75" i="7"/>
  <c r="N75" i="7" s="1"/>
  <c r="M76" i="7"/>
  <c r="N76" i="7" s="1"/>
  <c r="P76" i="7" s="1"/>
  <c r="M86" i="7"/>
  <c r="N86" i="7" s="1"/>
  <c r="M87" i="7"/>
  <c r="N87" i="7" s="1"/>
  <c r="M88" i="7"/>
  <c r="N88" i="7" s="1"/>
  <c r="M89" i="7"/>
  <c r="N89" i="7" s="1"/>
  <c r="M90" i="7"/>
  <c r="N90" i="7" s="1"/>
  <c r="M245" i="7"/>
  <c r="N245" i="7" s="1"/>
  <c r="M246" i="7"/>
  <c r="N246" i="7" s="1"/>
  <c r="M247" i="7"/>
  <c r="N247" i="7" s="1"/>
  <c r="M248" i="7"/>
  <c r="N248" i="7" s="1"/>
  <c r="M249" i="7"/>
  <c r="N249" i="7" s="1"/>
  <c r="M251" i="7"/>
  <c r="N251" i="7" s="1"/>
  <c r="M252" i="7"/>
  <c r="N252" i="7" s="1"/>
  <c r="P252" i="7" s="1"/>
  <c r="M253" i="7"/>
  <c r="N253" i="7" s="1"/>
  <c r="P253" i="7" s="1"/>
  <c r="M254" i="7"/>
  <c r="N254" i="7" s="1"/>
  <c r="M255" i="7"/>
  <c r="N255" i="7" s="1"/>
  <c r="M256" i="7"/>
  <c r="N256" i="7" s="1"/>
  <c r="M257" i="7"/>
  <c r="N257" i="7" s="1"/>
  <c r="M258" i="7"/>
  <c r="N258" i="7" s="1"/>
  <c r="M259" i="7"/>
  <c r="N259" i="7" s="1"/>
  <c r="M260" i="7"/>
  <c r="N260" i="7" s="1"/>
  <c r="M261" i="7"/>
  <c r="N261" i="7" s="1"/>
  <c r="M262" i="7"/>
  <c r="N262" i="7" s="1"/>
  <c r="P262" i="7" s="1"/>
  <c r="M263" i="7"/>
  <c r="N263" i="7" s="1"/>
  <c r="M264" i="7"/>
  <c r="N264" i="7" s="1"/>
  <c r="P264" i="7" s="1"/>
  <c r="M265" i="7"/>
  <c r="N265" i="7" s="1"/>
  <c r="M266" i="7"/>
  <c r="N266" i="7" s="1"/>
  <c r="M267" i="7"/>
  <c r="N267" i="7" s="1"/>
  <c r="M268" i="7"/>
  <c r="N268" i="7" s="1"/>
  <c r="M269" i="7"/>
  <c r="N269" i="7" s="1"/>
  <c r="M270" i="7"/>
  <c r="N270" i="7" s="1"/>
  <c r="M271" i="7"/>
  <c r="N271" i="7" s="1"/>
  <c r="M272" i="7"/>
  <c r="N272" i="7" s="1"/>
  <c r="M273" i="7"/>
  <c r="N273" i="7" s="1"/>
  <c r="M274" i="7"/>
  <c r="N274" i="7" s="1"/>
  <c r="P274" i="7" s="1"/>
  <c r="M275" i="7"/>
  <c r="N275" i="7" s="1"/>
  <c r="M276" i="7"/>
  <c r="N276" i="7" s="1"/>
  <c r="P276" i="7" s="1"/>
  <c r="M277" i="7"/>
  <c r="N277" i="7" s="1"/>
  <c r="M278" i="7"/>
  <c r="N278" i="7" s="1"/>
  <c r="M279" i="7"/>
  <c r="N279" i="7" s="1"/>
  <c r="M280" i="7"/>
  <c r="N280" i="7" s="1"/>
  <c r="M281" i="7"/>
  <c r="N281" i="7" s="1"/>
  <c r="M282" i="7"/>
  <c r="N282" i="7" s="1"/>
  <c r="M283" i="7"/>
  <c r="N283" i="7" s="1"/>
  <c r="M284" i="7"/>
  <c r="N284" i="7" s="1"/>
  <c r="M285" i="7"/>
  <c r="N285" i="7" s="1"/>
  <c r="M286" i="7"/>
  <c r="N286" i="7" s="1"/>
  <c r="P286" i="7" s="1"/>
  <c r="M287" i="7"/>
  <c r="N287" i="7" s="1"/>
  <c r="M288" i="7"/>
  <c r="N288" i="7" s="1"/>
  <c r="P288" i="7" s="1"/>
  <c r="M289" i="7"/>
  <c r="N289" i="7" s="1"/>
  <c r="M290" i="7"/>
  <c r="N290" i="7" s="1"/>
  <c r="M291" i="7"/>
  <c r="N291" i="7" s="1"/>
  <c r="M292" i="7"/>
  <c r="N292" i="7" s="1"/>
  <c r="M293" i="7"/>
  <c r="N293" i="7" s="1"/>
  <c r="M294" i="7"/>
  <c r="N294" i="7" s="1"/>
  <c r="M295" i="7"/>
  <c r="N295" i="7" s="1"/>
  <c r="M296" i="7"/>
  <c r="N296" i="7" s="1"/>
  <c r="M298" i="7"/>
  <c r="N298" i="7" s="1"/>
  <c r="P298" i="7" s="1"/>
  <c r="M299" i="7"/>
  <c r="N299" i="7" s="1"/>
  <c r="M300" i="7"/>
  <c r="N300" i="7" s="1"/>
  <c r="P300" i="7" s="1"/>
  <c r="M301" i="7"/>
  <c r="N301" i="7" s="1"/>
  <c r="M302" i="7"/>
  <c r="N302" i="7" s="1"/>
  <c r="M303" i="7"/>
  <c r="N303" i="7" s="1"/>
  <c r="M304" i="7"/>
  <c r="N304" i="7" s="1"/>
  <c r="M305" i="7"/>
  <c r="N305" i="7" s="1"/>
  <c r="M306" i="7"/>
  <c r="N306" i="7" s="1"/>
  <c r="M307" i="7"/>
  <c r="N307" i="7" s="1"/>
  <c r="M308" i="7"/>
  <c r="N308" i="7" s="1"/>
  <c r="M309" i="7"/>
  <c r="N309" i="7" s="1"/>
  <c r="M310" i="7"/>
  <c r="N310" i="7" s="1"/>
  <c r="P310" i="7" s="1"/>
  <c r="M311" i="7"/>
  <c r="N311" i="7" s="1"/>
  <c r="M312" i="7"/>
  <c r="N312" i="7" s="1"/>
  <c r="P312" i="7" s="1"/>
  <c r="M313" i="7"/>
  <c r="N313" i="7" s="1"/>
  <c r="M314" i="7"/>
  <c r="N314" i="7" s="1"/>
  <c r="M315" i="7"/>
  <c r="N315" i="7" s="1"/>
  <c r="M316" i="7"/>
  <c r="N316" i="7" s="1"/>
  <c r="M317" i="7"/>
  <c r="N317" i="7" s="1"/>
  <c r="M318" i="7"/>
  <c r="N318" i="7" s="1"/>
  <c r="M319" i="7"/>
  <c r="N319" i="7" s="1"/>
  <c r="M320" i="7"/>
  <c r="N320" i="7" s="1"/>
  <c r="M321" i="7"/>
  <c r="N321" i="7" s="1"/>
  <c r="M322" i="7"/>
  <c r="N322" i="7" s="1"/>
  <c r="P322" i="7" s="1"/>
  <c r="M323" i="7"/>
  <c r="N323" i="7" s="1"/>
  <c r="P323" i="7" s="1"/>
  <c r="M324" i="7"/>
  <c r="N324" i="7" s="1"/>
  <c r="P324" i="7" s="1"/>
  <c r="M325" i="7"/>
  <c r="N325" i="7" s="1"/>
  <c r="M326" i="7"/>
  <c r="N326" i="7" s="1"/>
  <c r="M327" i="7"/>
  <c r="N327" i="7" s="1"/>
  <c r="M328" i="7"/>
  <c r="N328" i="7" s="1"/>
  <c r="M329" i="7"/>
  <c r="N329" i="7" s="1"/>
  <c r="M330" i="7"/>
  <c r="N330" i="7" s="1"/>
  <c r="M331" i="7"/>
  <c r="N331" i="7" s="1"/>
  <c r="M332" i="7"/>
  <c r="N332" i="7" s="1"/>
  <c r="M333" i="7"/>
  <c r="N333" i="7" s="1"/>
  <c r="M334" i="7"/>
  <c r="N334" i="7" s="1"/>
  <c r="P334" i="7" s="1"/>
  <c r="M335" i="7"/>
  <c r="N335" i="7" s="1"/>
  <c r="P335" i="7" s="1"/>
  <c r="M336" i="7"/>
  <c r="N336" i="7" s="1"/>
  <c r="P336" i="7" s="1"/>
  <c r="M337" i="7"/>
  <c r="N337" i="7" s="1"/>
  <c r="M338" i="7"/>
  <c r="N338" i="7" s="1"/>
  <c r="M339" i="7"/>
  <c r="N339" i="7" s="1"/>
  <c r="M340" i="7"/>
  <c r="N340" i="7" s="1"/>
  <c r="M341" i="7"/>
  <c r="N341" i="7" s="1"/>
  <c r="M342" i="7"/>
  <c r="N342" i="7" s="1"/>
  <c r="M343" i="7"/>
  <c r="N343" i="7" s="1"/>
  <c r="M344" i="7"/>
  <c r="N344" i="7" s="1"/>
  <c r="P344" i="7" s="1"/>
  <c r="M345" i="7"/>
  <c r="N345" i="7" s="1"/>
  <c r="P345" i="7" s="1"/>
  <c r="M346" i="7"/>
  <c r="N346" i="7" s="1"/>
  <c r="P346" i="7" s="1"/>
  <c r="M347" i="7"/>
  <c r="N347" i="7" s="1"/>
  <c r="P347" i="7" s="1"/>
  <c r="M348" i="7"/>
  <c r="N348" i="7" s="1"/>
  <c r="P348" i="7" s="1"/>
  <c r="M349" i="7"/>
  <c r="N349" i="7" s="1"/>
  <c r="M350" i="7"/>
  <c r="N350" i="7" s="1"/>
  <c r="M351" i="7"/>
  <c r="N351" i="7" s="1"/>
  <c r="M352" i="7"/>
  <c r="N352" i="7" s="1"/>
  <c r="M353" i="7"/>
  <c r="N353" i="7" s="1"/>
  <c r="M354" i="7"/>
  <c r="N354" i="7" s="1"/>
  <c r="M355" i="7"/>
  <c r="N355" i="7" s="1"/>
  <c r="M356" i="7"/>
  <c r="N356" i="7" s="1"/>
  <c r="M357" i="7"/>
  <c r="N357" i="7" s="1"/>
  <c r="M358" i="7"/>
  <c r="N358" i="7" s="1"/>
  <c r="P358" i="7" s="1"/>
  <c r="M359" i="7"/>
  <c r="N359" i="7" s="1"/>
  <c r="P359" i="7" s="1"/>
  <c r="M360" i="7"/>
  <c r="N360" i="7" s="1"/>
  <c r="P360" i="7" s="1"/>
  <c r="M361" i="7"/>
  <c r="N361" i="7" s="1"/>
  <c r="M362" i="7"/>
  <c r="N362" i="7" s="1"/>
  <c r="M761" i="7"/>
  <c r="N761" i="7" s="1"/>
  <c r="M762" i="7"/>
  <c r="N762" i="7" s="1"/>
  <c r="M363" i="7"/>
  <c r="N363" i="7" s="1"/>
  <c r="M364" i="7"/>
  <c r="N364" i="7" s="1"/>
  <c r="M365" i="7"/>
  <c r="N365" i="7" s="1"/>
  <c r="M753" i="7"/>
  <c r="N753" i="7" s="1"/>
  <c r="M754" i="7"/>
  <c r="N754" i="7" s="1"/>
  <c r="M755" i="7"/>
  <c r="N755" i="7" s="1"/>
  <c r="P755" i="7" s="1"/>
  <c r="M756" i="7"/>
  <c r="N756" i="7" s="1"/>
  <c r="P756" i="7" s="1"/>
  <c r="M757" i="7"/>
  <c r="N757" i="7" s="1"/>
  <c r="M751" i="7"/>
  <c r="N751" i="7" s="1"/>
  <c r="M752" i="7"/>
  <c r="N752" i="7" s="1"/>
  <c r="M366" i="7"/>
  <c r="N366" i="7" s="1"/>
  <c r="M367" i="7"/>
  <c r="N367" i="7" s="1"/>
  <c r="M368" i="7"/>
  <c r="N368" i="7" s="1"/>
  <c r="M369" i="7"/>
  <c r="N369" i="7" s="1"/>
  <c r="M370" i="7"/>
  <c r="N370" i="7" s="1"/>
  <c r="M749" i="7"/>
  <c r="N749" i="7" s="1"/>
  <c r="P749" i="7" s="1"/>
  <c r="M750" i="7"/>
  <c r="N750" i="7" s="1"/>
  <c r="P750" i="7" s="1"/>
  <c r="M91" i="7"/>
  <c r="N91" i="7" s="1"/>
  <c r="P91" i="7" s="1"/>
  <c r="M92" i="7"/>
  <c r="N92" i="7" s="1"/>
  <c r="M93" i="7"/>
  <c r="N93" i="7" s="1"/>
  <c r="M70" i="7"/>
  <c r="N70" i="7" s="1"/>
  <c r="M13" i="7"/>
  <c r="N13" i="7" s="1"/>
  <c r="M14" i="7"/>
  <c r="M15" i="7"/>
  <c r="M16" i="7"/>
  <c r="M17" i="7"/>
  <c r="M18" i="7"/>
  <c r="M19" i="7"/>
  <c r="N19" i="7" s="1"/>
  <c r="P19" i="7" s="1"/>
  <c r="M20" i="7"/>
  <c r="N20" i="7" s="1"/>
  <c r="P20" i="7" s="1"/>
  <c r="M21" i="7"/>
  <c r="N21" i="7" s="1"/>
  <c r="M22" i="7"/>
  <c r="N22" i="7" s="1"/>
  <c r="P22" i="7" s="1"/>
  <c r="M23" i="7"/>
  <c r="N23" i="7" s="1"/>
  <c r="M24" i="7"/>
  <c r="N24" i="7" s="1"/>
  <c r="M25" i="7"/>
  <c r="N25" i="7" s="1"/>
  <c r="M26" i="7"/>
  <c r="N26" i="7" s="1"/>
  <c r="M27" i="7"/>
  <c r="N27" i="7" s="1"/>
  <c r="M28" i="7"/>
  <c r="N28" i="7" s="1"/>
  <c r="M29" i="7"/>
  <c r="N29" i="7" s="1"/>
  <c r="P703" i="7" l="1"/>
  <c r="P6" i="7"/>
  <c r="P122" i="7"/>
  <c r="P184" i="7"/>
  <c r="P545" i="7"/>
  <c r="P232" i="7"/>
  <c r="P231" i="7"/>
  <c r="P194" i="7"/>
  <c r="P140" i="7"/>
  <c r="P588" i="7"/>
  <c r="P554" i="7"/>
  <c r="P491" i="7"/>
  <c r="P195" i="7"/>
  <c r="P165" i="7"/>
  <c r="P523" i="7"/>
  <c r="P552" i="7"/>
  <c r="P500" i="7"/>
  <c r="P149" i="7"/>
  <c r="P874" i="7"/>
  <c r="P502" i="7"/>
  <c r="P217" i="7"/>
  <c r="P867" i="7"/>
  <c r="P166" i="7"/>
  <c r="P568" i="7"/>
  <c r="P544" i="7"/>
  <c r="P216" i="7"/>
  <c r="P866" i="7"/>
  <c r="P141" i="7"/>
  <c r="P162" i="7"/>
  <c r="P569" i="7"/>
  <c r="P161" i="7"/>
  <c r="P563" i="7"/>
  <c r="P551" i="7"/>
  <c r="P131" i="7"/>
  <c r="P196" i="7"/>
  <c r="P522" i="7"/>
  <c r="P187" i="7"/>
  <c r="P178" i="7"/>
  <c r="P169" i="7"/>
  <c r="P157" i="7"/>
  <c r="P145" i="7"/>
  <c r="P133" i="7"/>
  <c r="P571" i="7"/>
  <c r="P219" i="7"/>
  <c r="P237" i="7"/>
  <c r="P186" i="7"/>
  <c r="P185" i="7"/>
  <c r="P156" i="7"/>
  <c r="P144" i="7"/>
  <c r="P132" i="7"/>
  <c r="P570" i="7"/>
  <c r="P236" i="7"/>
  <c r="P218" i="7"/>
  <c r="P160" i="7"/>
  <c r="P124" i="7"/>
  <c r="P533" i="7"/>
  <c r="P562" i="7"/>
  <c r="P538" i="7"/>
  <c r="P123" i="7"/>
  <c r="P532" i="7"/>
  <c r="P573" i="7"/>
  <c r="P561" i="7"/>
  <c r="P537" i="7"/>
  <c r="P180" i="7"/>
  <c r="P188" i="7"/>
  <c r="P179" i="7"/>
  <c r="P170" i="7"/>
  <c r="P158" i="7"/>
  <c r="P214" i="7"/>
  <c r="P560" i="7"/>
  <c r="P220" i="7"/>
  <c r="P146" i="7"/>
  <c r="P171" i="7"/>
  <c r="P222" i="7"/>
  <c r="P531" i="7"/>
  <c r="P879" i="7"/>
  <c r="P864" i="7"/>
  <c r="P163" i="7"/>
  <c r="P139" i="7"/>
  <c r="P524" i="7"/>
  <c r="P553" i="7"/>
  <c r="P501" i="7"/>
  <c r="P937" i="7"/>
  <c r="P587" i="7"/>
  <c r="P503" i="7"/>
  <c r="P492" i="7"/>
  <c r="P490" i="7"/>
  <c r="P221" i="7"/>
  <c r="P230" i="7"/>
  <c r="P215" i="7"/>
  <c r="P228" i="7"/>
  <c r="P227" i="7"/>
  <c r="P223" i="7"/>
  <c r="P183" i="7"/>
  <c r="P177" i="7"/>
  <c r="P176" i="7"/>
  <c r="P175" i="7"/>
  <c r="P174" i="7"/>
  <c r="P181" i="7"/>
  <c r="P164" i="7"/>
  <c r="P865" i="7"/>
  <c r="P870" i="7"/>
  <c r="P869" i="7"/>
  <c r="P872" i="7"/>
  <c r="P868" i="7"/>
  <c r="P863" i="7"/>
  <c r="P907" i="7"/>
  <c r="P479" i="7"/>
  <c r="P455" i="7"/>
  <c r="P431" i="7"/>
  <c r="P407" i="7"/>
  <c r="P383" i="7"/>
  <c r="P650" i="7"/>
  <c r="P638" i="7"/>
  <c r="P626" i="7"/>
  <c r="P602" i="7"/>
  <c r="P906" i="7"/>
  <c r="P912" i="7"/>
  <c r="P478" i="7"/>
  <c r="P442" i="7"/>
  <c r="P382" i="7"/>
  <c r="P685" i="7"/>
  <c r="P649" i="7"/>
  <c r="P772" i="7"/>
  <c r="P848" i="7"/>
  <c r="P731" i="7"/>
  <c r="P709" i="7"/>
  <c r="P885" i="7"/>
  <c r="P673" i="7"/>
  <c r="P911" i="7"/>
  <c r="P477" i="7"/>
  <c r="P453" i="7"/>
  <c r="P441" i="7"/>
  <c r="P694" i="7"/>
  <c r="P684" i="7"/>
  <c r="P672" i="7"/>
  <c r="P636" i="7"/>
  <c r="P612" i="7"/>
  <c r="P600" i="7"/>
  <c r="P884" i="7"/>
  <c r="P601" i="7"/>
  <c r="P637" i="7"/>
  <c r="P932" i="7"/>
  <c r="P846" i="7"/>
  <c r="P429" i="7"/>
  <c r="P717" i="7"/>
  <c r="P105" i="7"/>
  <c r="P393" i="7"/>
  <c r="P430" i="7"/>
  <c r="P660" i="7"/>
  <c r="P892" i="7"/>
  <c r="P103" i="7"/>
  <c r="P108" i="7"/>
  <c r="P783" i="7"/>
  <c r="P844" i="7"/>
  <c r="P745" i="7"/>
  <c r="P727" i="7"/>
  <c r="P715" i="7"/>
  <c r="P394" i="7"/>
  <c r="P624" i="7"/>
  <c r="P661" i="7"/>
  <c r="P96" i="7"/>
  <c r="P901" i="7"/>
  <c r="P782" i="7"/>
  <c r="P843" i="7"/>
  <c r="P726" i="7"/>
  <c r="P738" i="7"/>
  <c r="P704" i="7"/>
  <c r="P625" i="7"/>
  <c r="P705" i="7"/>
  <c r="P746" i="7"/>
  <c r="P764" i="7"/>
  <c r="P883" i="7"/>
  <c r="P900" i="7"/>
  <c r="P484" i="7"/>
  <c r="P472" i="7"/>
  <c r="P460" i="7"/>
  <c r="P448" i="7"/>
  <c r="P436" i="7"/>
  <c r="P424" i="7"/>
  <c r="P412" i="7"/>
  <c r="P400" i="7"/>
  <c r="P388" i="7"/>
  <c r="P928" i="7"/>
  <c r="P376" i="7"/>
  <c r="P781" i="7"/>
  <c r="P763" i="7"/>
  <c r="P842" i="7"/>
  <c r="P739" i="7"/>
  <c r="P725" i="7"/>
  <c r="P737" i="7"/>
  <c r="P891" i="7"/>
  <c r="P417" i="7"/>
  <c r="P899" i="7"/>
  <c r="P886" i="7"/>
  <c r="P483" i="7"/>
  <c r="P459" i="7"/>
  <c r="P447" i="7"/>
  <c r="P423" i="7"/>
  <c r="P411" i="7"/>
  <c r="P399" i="7"/>
  <c r="P387" i="7"/>
  <c r="P927" i="7"/>
  <c r="P690" i="7"/>
  <c r="P678" i="7"/>
  <c r="P666" i="7"/>
  <c r="P654" i="7"/>
  <c r="P642" i="7"/>
  <c r="P630" i="7"/>
  <c r="P618" i="7"/>
  <c r="P606" i="7"/>
  <c r="P888" i="7"/>
  <c r="P381" i="7"/>
  <c r="P418" i="7"/>
  <c r="P435" i="7"/>
  <c r="P454" i="7"/>
  <c r="P471" i="7"/>
  <c r="P648" i="7"/>
  <c r="P707" i="7"/>
  <c r="P910" i="7"/>
  <c r="P898" i="7"/>
  <c r="P890" i="7"/>
  <c r="P378" i="7"/>
  <c r="P926" i="7"/>
  <c r="P701" i="7"/>
  <c r="P677" i="7"/>
  <c r="P641" i="7"/>
  <c r="P761" i="7"/>
  <c r="P897" i="7"/>
  <c r="P889" i="7"/>
  <c r="P457" i="7"/>
  <c r="P445" i="7"/>
  <c r="P409" i="7"/>
  <c r="P676" i="7"/>
  <c r="P896" i="7"/>
  <c r="P887" i="7"/>
  <c r="P914" i="7"/>
  <c r="P468" i="7"/>
  <c r="P456" i="7"/>
  <c r="P444" i="7"/>
  <c r="P432" i="7"/>
  <c r="P420" i="7"/>
  <c r="P408" i="7"/>
  <c r="P396" i="7"/>
  <c r="P384" i="7"/>
  <c r="P109" i="7"/>
  <c r="P697" i="7"/>
  <c r="P687" i="7"/>
  <c r="P675" i="7"/>
  <c r="P651" i="7"/>
  <c r="P639" i="7"/>
  <c r="P627" i="7"/>
  <c r="P615" i="7"/>
  <c r="P372" i="7"/>
  <c r="P777" i="7"/>
  <c r="P733" i="7"/>
  <c r="P721" i="7"/>
  <c r="P711" i="7"/>
  <c r="P480" i="7"/>
  <c r="P104" i="7"/>
  <c r="P780" i="7"/>
  <c r="P841" i="7"/>
  <c r="P724" i="7"/>
  <c r="P779" i="7"/>
  <c r="P840" i="7"/>
  <c r="P713" i="7"/>
  <c r="P373" i="7"/>
  <c r="P778" i="7"/>
  <c r="P852" i="7"/>
  <c r="P839" i="7"/>
  <c r="P734" i="7"/>
  <c r="P722" i="7"/>
  <c r="P712" i="7"/>
  <c r="P732" i="7"/>
  <c r="P710" i="7"/>
  <c r="P920" i="7"/>
  <c r="P95" i="7"/>
  <c r="P847" i="7"/>
  <c r="P730" i="7"/>
  <c r="P718" i="7"/>
  <c r="P708" i="7"/>
  <c r="P375" i="7"/>
  <c r="P736" i="7"/>
  <c r="P714" i="7"/>
  <c r="P374" i="7"/>
  <c r="P853" i="7"/>
  <c r="P735" i="7"/>
  <c r="P723" i="7"/>
  <c r="P784" i="7"/>
  <c r="P766" i="7"/>
  <c r="P845" i="7"/>
  <c r="P728" i="7"/>
  <c r="P716" i="7"/>
  <c r="P706" i="7"/>
  <c r="P924" i="7"/>
  <c r="P931" i="7"/>
  <c r="P683" i="7"/>
  <c r="P671" i="7"/>
  <c r="P647" i="7"/>
  <c r="P635" i="7"/>
  <c r="P611" i="7"/>
  <c r="P599" i="7"/>
  <c r="P692" i="7"/>
  <c r="P682" i="7"/>
  <c r="P670" i="7"/>
  <c r="P658" i="7"/>
  <c r="P646" i="7"/>
  <c r="P634" i="7"/>
  <c r="P622" i="7"/>
  <c r="P610" i="7"/>
  <c r="P598" i="7"/>
  <c r="P691" i="7"/>
  <c r="P681" i="7"/>
  <c r="P657" i="7"/>
  <c r="P645" i="7"/>
  <c r="P633" i="7"/>
  <c r="P621" i="7"/>
  <c r="P609" i="7"/>
  <c r="P597" i="7"/>
  <c r="P760" i="7"/>
  <c r="P680" i="7"/>
  <c r="P668" i="7"/>
  <c r="P656" i="7"/>
  <c r="P644" i="7"/>
  <c r="P632" i="7"/>
  <c r="P620" i="7"/>
  <c r="P608" i="7"/>
  <c r="P596" i="7"/>
  <c r="P759" i="7"/>
  <c r="P679" i="7"/>
  <c r="P667" i="7"/>
  <c r="P655" i="7"/>
  <c r="P643" i="7"/>
  <c r="P631" i="7"/>
  <c r="P619" i="7"/>
  <c r="P607" i="7"/>
  <c r="P110" i="7"/>
  <c r="P114" i="7"/>
  <c r="P113" i="7"/>
  <c r="P112" i="7"/>
  <c r="P482" i="7"/>
  <c r="P470" i="7"/>
  <c r="P446" i="7"/>
  <c r="P422" i="7"/>
  <c r="P410" i="7"/>
  <c r="P398" i="7"/>
  <c r="P488" i="7"/>
  <c r="P476" i="7"/>
  <c r="P464" i="7"/>
  <c r="P452" i="7"/>
  <c r="P440" i="7"/>
  <c r="P428" i="7"/>
  <c r="P416" i="7"/>
  <c r="P404" i="7"/>
  <c r="P392" i="7"/>
  <c r="P380" i="7"/>
  <c r="P487" i="7"/>
  <c r="P475" i="7"/>
  <c r="P463" i="7"/>
  <c r="P451" i="7"/>
  <c r="P439" i="7"/>
  <c r="P427" i="7"/>
  <c r="P415" i="7"/>
  <c r="P403" i="7"/>
  <c r="P391" i="7"/>
  <c r="P379" i="7"/>
  <c r="P486" i="7"/>
  <c r="P474" i="7"/>
  <c r="P462" i="7"/>
  <c r="P450" i="7"/>
  <c r="P438" i="7"/>
  <c r="P426" i="7"/>
  <c r="P414" i="7"/>
  <c r="P402" i="7"/>
  <c r="P390" i="7"/>
  <c r="P485" i="7"/>
  <c r="P473" i="7"/>
  <c r="P461" i="7"/>
  <c r="P449" i="7"/>
  <c r="P437" i="7"/>
  <c r="P425" i="7"/>
  <c r="P413" i="7"/>
  <c r="P401" i="7"/>
  <c r="P389" i="7"/>
  <c r="P894" i="7"/>
  <c r="P302" i="7"/>
  <c r="P357" i="7"/>
  <c r="P297" i="7"/>
  <c r="P261" i="7"/>
  <c r="P7" i="7"/>
  <c r="P751" i="7"/>
  <c r="P370" i="7"/>
  <c r="P321" i="7"/>
  <c r="P273" i="7"/>
  <c r="P248" i="7"/>
  <c r="P314" i="7"/>
  <c r="P70" i="7"/>
  <c r="P338" i="7"/>
  <c r="P87" i="7"/>
  <c r="P333" i="7"/>
  <c r="P350" i="7"/>
  <c r="P290" i="7"/>
  <c r="P754" i="7"/>
  <c r="P309" i="7"/>
  <c r="P73" i="7"/>
  <c r="P362" i="7"/>
  <c r="P254" i="7"/>
  <c r="P93" i="7"/>
  <c r="P278" i="7"/>
  <c r="P266" i="7"/>
  <c r="P326" i="7"/>
  <c r="P285" i="7"/>
  <c r="P752" i="7"/>
  <c r="P366" i="7"/>
  <c r="P762" i="7"/>
  <c r="P340" i="7"/>
  <c r="P328" i="7"/>
  <c r="P304" i="7"/>
  <c r="P292" i="7"/>
  <c r="P268" i="7"/>
  <c r="P256" i="7"/>
  <c r="P339" i="7"/>
  <c r="P327" i="7"/>
  <c r="P303" i="7"/>
  <c r="P291" i="7"/>
  <c r="P267" i="7"/>
  <c r="P255" i="7"/>
  <c r="P352" i="7"/>
  <c r="P316" i="7"/>
  <c r="P280" i="7"/>
  <c r="P89" i="7"/>
  <c r="P92" i="7"/>
  <c r="P757" i="7"/>
  <c r="P361" i="7"/>
  <c r="P349" i="7"/>
  <c r="P337" i="7"/>
  <c r="P325" i="7"/>
  <c r="P313" i="7"/>
  <c r="P301" i="7"/>
  <c r="P289" i="7"/>
  <c r="P277" i="7"/>
  <c r="P265" i="7"/>
  <c r="P86" i="7"/>
  <c r="P351" i="7"/>
  <c r="P315" i="7"/>
  <c r="P279" i="7"/>
  <c r="P88" i="7"/>
  <c r="P311" i="7"/>
  <c r="P299" i="7"/>
  <c r="P287" i="7"/>
  <c r="P275" i="7"/>
  <c r="P263" i="7"/>
  <c r="P251" i="7"/>
  <c r="P75" i="7"/>
  <c r="P249" i="7"/>
  <c r="P74" i="7"/>
  <c r="P369" i="7"/>
  <c r="P753" i="7"/>
  <c r="P356" i="7"/>
  <c r="P332" i="7"/>
  <c r="P320" i="7"/>
  <c r="P308" i="7"/>
  <c r="P296" i="7"/>
  <c r="P284" i="7"/>
  <c r="P272" i="7"/>
  <c r="P260" i="7"/>
  <c r="P247" i="7"/>
  <c r="P72" i="7"/>
  <c r="P368" i="7"/>
  <c r="P365" i="7"/>
  <c r="P355" i="7"/>
  <c r="P343" i="7"/>
  <c r="P331" i="7"/>
  <c r="P319" i="7"/>
  <c r="P307" i="7"/>
  <c r="P295" i="7"/>
  <c r="P283" i="7"/>
  <c r="P271" i="7"/>
  <c r="P259" i="7"/>
  <c r="P246" i="7"/>
  <c r="P71" i="7"/>
  <c r="P364" i="7"/>
  <c r="P342" i="7"/>
  <c r="P330" i="7"/>
  <c r="P318" i="7"/>
  <c r="P306" i="7"/>
  <c r="P294" i="7"/>
  <c r="P282" i="7"/>
  <c r="P270" i="7"/>
  <c r="P245" i="7"/>
  <c r="P367" i="7"/>
  <c r="P354" i="7"/>
  <c r="P258" i="7"/>
  <c r="P363" i="7"/>
  <c r="P353" i="7"/>
  <c r="P341" i="7"/>
  <c r="P329" i="7"/>
  <c r="P317" i="7"/>
  <c r="P305" i="7"/>
  <c r="P293" i="7"/>
  <c r="P281" i="7"/>
  <c r="P269" i="7"/>
  <c r="P257" i="7"/>
  <c r="P90" i="7"/>
  <c r="P63" i="7"/>
  <c r="P49" i="7"/>
  <c r="P61" i="7"/>
  <c r="P8" i="7"/>
  <c r="P21" i="7"/>
  <c r="P29" i="7"/>
  <c r="P60" i="7"/>
  <c r="P48" i="7"/>
  <c r="P59" i="7"/>
  <c r="P47" i="7"/>
  <c r="P28" i="7"/>
  <c r="P58" i="7"/>
  <c r="P46" i="7"/>
  <c r="P27" i="7"/>
  <c r="P57" i="7"/>
  <c r="P45" i="7"/>
  <c r="P26" i="7"/>
  <c r="P56" i="7"/>
  <c r="P44" i="7"/>
  <c r="P25" i="7"/>
  <c r="P13" i="7"/>
  <c r="P55" i="7"/>
  <c r="P43" i="7"/>
  <c r="P31" i="7"/>
  <c r="P24" i="7"/>
  <c r="P66" i="7"/>
  <c r="P54" i="7"/>
  <c r="P30" i="7"/>
  <c r="P23" i="7"/>
  <c r="K15" i="2" l="1"/>
  <c r="L15" i="2" s="1"/>
  <c r="K27" i="2"/>
  <c r="L27" i="2" s="1"/>
  <c r="K16" i="2"/>
  <c r="L16" i="2" s="1"/>
  <c r="K14" i="2"/>
  <c r="K18" i="2"/>
  <c r="L18" i="2" s="1"/>
  <c r="K19" i="2"/>
  <c r="L19" i="2" s="1"/>
  <c r="K26" i="2"/>
  <c r="L26" i="2" s="1"/>
  <c r="K24" i="2"/>
  <c r="L24" i="2" s="1"/>
  <c r="K13" i="2"/>
  <c r="K25" i="2"/>
  <c r="L25" i="2" s="1"/>
  <c r="K23" i="2"/>
  <c r="L23" i="2" s="1"/>
  <c r="K12" i="2" l="1"/>
  <c r="L12" i="2" s="1"/>
  <c r="K21" i="2"/>
  <c r="L21" i="2" s="1"/>
  <c r="K22" i="2"/>
  <c r="L22" i="2" s="1"/>
  <c r="K17" i="2"/>
  <c r="L17" i="2" s="1"/>
  <c r="K20" i="2"/>
  <c r="L20" i="2" s="1"/>
  <c r="L14" i="2"/>
  <c r="L13" i="2"/>
  <c r="K170" i="2"/>
  <c r="L170" i="2" s="1"/>
  <c r="K130" i="2"/>
  <c r="L130" i="2" s="1"/>
  <c r="K210" i="2"/>
  <c r="L210" i="2" s="1"/>
  <c r="K181" i="2"/>
  <c r="L181" i="2" s="1"/>
  <c r="K135" i="2"/>
  <c r="L135" i="2" s="1"/>
  <c r="K174" i="2"/>
  <c r="L174" i="2" s="1"/>
  <c r="K118" i="2"/>
  <c r="L118" i="2" s="1"/>
  <c r="K173" i="2"/>
  <c r="L173" i="2" s="1"/>
  <c r="K141" i="2"/>
  <c r="L141" i="2" s="1"/>
  <c r="K194" i="2"/>
  <c r="L194" i="2" s="1"/>
  <c r="K193" i="2"/>
  <c r="L193" i="2" s="1"/>
  <c r="K220" i="2"/>
  <c r="L220" i="2" s="1"/>
  <c r="K147" i="2"/>
  <c r="L147" i="2" s="1"/>
  <c r="K217" i="2"/>
  <c r="L217" i="2" s="1"/>
  <c r="K209" i="2"/>
  <c r="L209" i="2" s="1"/>
  <c r="K236" i="2"/>
  <c r="L236" i="2" s="1"/>
  <c r="K137" i="2"/>
  <c r="L137" i="2" s="1"/>
  <c r="K176" i="2"/>
  <c r="L176" i="2" s="1"/>
  <c r="K126" i="2"/>
  <c r="L126" i="2" s="1"/>
  <c r="K175" i="2"/>
  <c r="L175" i="2" s="1"/>
  <c r="K144" i="2"/>
  <c r="L144" i="2" s="1"/>
  <c r="K196" i="2"/>
  <c r="L196" i="2" s="1"/>
  <c r="K195" i="2"/>
  <c r="L195" i="2" s="1"/>
  <c r="K221" i="2"/>
  <c r="L221" i="2" s="1"/>
  <c r="K150" i="2"/>
  <c r="L150" i="2" s="1"/>
  <c r="K219" i="2"/>
  <c r="L219" i="2" s="1"/>
  <c r="K211" i="2"/>
  <c r="L211" i="2" s="1"/>
  <c r="K237" i="2"/>
  <c r="L237" i="2" s="1"/>
  <c r="K93" i="2"/>
  <c r="L93" i="2" s="1"/>
  <c r="K99" i="2"/>
  <c r="L99" i="2" s="1"/>
  <c r="K73" i="2"/>
  <c r="L73" i="2" s="1"/>
  <c r="K30" i="2"/>
  <c r="L30" i="2" s="1"/>
  <c r="K50" i="2"/>
  <c r="L50" i="2" s="1"/>
  <c r="K111" i="2"/>
  <c r="L111" i="2" s="1"/>
  <c r="K101" i="2"/>
  <c r="L101" i="2" s="1"/>
  <c r="K108" i="2"/>
  <c r="L108" i="2" s="1"/>
  <c r="K81" i="2"/>
  <c r="L81" i="2" s="1"/>
  <c r="K43" i="2"/>
  <c r="L43" i="2" s="1"/>
  <c r="K52" i="2"/>
  <c r="L52" i="2" s="1"/>
  <c r="K115" i="2"/>
  <c r="L115" i="2" s="1"/>
  <c r="K159" i="2"/>
  <c r="L159" i="2" s="1"/>
  <c r="K212" i="2"/>
  <c r="L212" i="2" s="1"/>
  <c r="K47" i="2"/>
  <c r="L47" i="2" s="1"/>
  <c r="K33" i="2"/>
  <c r="L33" i="2" s="1"/>
  <c r="K35" i="2"/>
  <c r="L35" i="2" s="1"/>
  <c r="K112" i="2"/>
  <c r="L112" i="2" s="1"/>
  <c r="K98" i="2"/>
  <c r="L98" i="2" s="1"/>
  <c r="K89" i="2"/>
  <c r="L89" i="2" s="1"/>
  <c r="K63" i="2"/>
  <c r="L63" i="2" s="1"/>
  <c r="K46" i="2"/>
  <c r="L46" i="2" s="1"/>
  <c r="K95" i="2"/>
  <c r="L95" i="2" s="1"/>
  <c r="K53" i="2"/>
  <c r="L53" i="2" s="1"/>
  <c r="K127" i="2"/>
  <c r="L127" i="2" s="1"/>
  <c r="K121" i="2"/>
  <c r="L121" i="2" s="1"/>
  <c r="K179" i="2"/>
  <c r="L179" i="2" s="1"/>
  <c r="K169" i="2"/>
  <c r="L169" i="2" s="1"/>
  <c r="K123" i="2"/>
  <c r="L123" i="2" s="1"/>
  <c r="K202" i="2"/>
  <c r="L202" i="2" s="1"/>
  <c r="K138" i="2"/>
  <c r="L138" i="2" s="1"/>
  <c r="K180" i="2"/>
  <c r="L180" i="2" s="1"/>
  <c r="K139" i="2"/>
  <c r="L139" i="2" s="1"/>
  <c r="K201" i="2"/>
  <c r="L201" i="2" s="1"/>
  <c r="K157" i="2"/>
  <c r="L157" i="2" s="1"/>
  <c r="K197" i="2"/>
  <c r="L197" i="2" s="1"/>
  <c r="K222" i="2"/>
  <c r="L222" i="2" s="1"/>
  <c r="K223" i="2"/>
  <c r="L223" i="2" s="1"/>
  <c r="K182" i="2"/>
  <c r="L182" i="2" s="1"/>
  <c r="K246" i="2"/>
  <c r="L246" i="2" s="1"/>
  <c r="K238" i="2"/>
  <c r="L238" i="2" s="1"/>
  <c r="K239" i="2"/>
  <c r="L239" i="2" s="1"/>
  <c r="K100" i="2"/>
  <c r="L100" i="2" s="1"/>
  <c r="K82" i="2"/>
  <c r="L82" i="2" s="1"/>
  <c r="K60" i="2"/>
  <c r="L60" i="2" s="1"/>
  <c r="K79" i="2"/>
  <c r="L79" i="2" s="1"/>
  <c r="K102" i="2"/>
  <c r="L102" i="2" s="1"/>
  <c r="K34" i="2"/>
  <c r="L34" i="2" s="1"/>
  <c r="K122" i="2"/>
  <c r="L122" i="2" s="1"/>
  <c r="K90" i="2"/>
  <c r="L90" i="2" s="1"/>
  <c r="K61" i="2"/>
  <c r="L61" i="2" s="1"/>
  <c r="K87" i="2"/>
  <c r="L87" i="2" s="1"/>
  <c r="K119" i="2"/>
  <c r="L119" i="2" s="1"/>
  <c r="K171" i="2"/>
  <c r="L171" i="2" s="1"/>
  <c r="K188" i="2"/>
  <c r="L188" i="2" s="1"/>
  <c r="K49" i="2"/>
  <c r="L49" i="2" s="1"/>
  <c r="K36" i="2"/>
  <c r="L36" i="2" s="1"/>
  <c r="K38" i="2"/>
  <c r="L38" i="2" s="1"/>
  <c r="K116" i="2"/>
  <c r="L116" i="2" s="1"/>
  <c r="K39" i="2"/>
  <c r="L39" i="2" s="1"/>
  <c r="K97" i="2"/>
  <c r="L97" i="2" s="1"/>
  <c r="K72" i="2"/>
  <c r="L72" i="2" s="1"/>
  <c r="K54" i="2"/>
  <c r="L54" i="2" s="1"/>
  <c r="K103" i="2"/>
  <c r="L103" i="2" s="1"/>
  <c r="K55" i="2"/>
  <c r="L55" i="2" s="1"/>
  <c r="K145" i="2"/>
  <c r="L145" i="2" s="1"/>
  <c r="K129" i="2"/>
  <c r="L129" i="2" s="1"/>
  <c r="K198" i="2"/>
  <c r="L198" i="2" s="1"/>
  <c r="K189" i="2"/>
  <c r="L189" i="2" s="1"/>
  <c r="K131" i="2"/>
  <c r="L131" i="2" s="1"/>
  <c r="K105" i="2"/>
  <c r="L105" i="2" s="1"/>
  <c r="K140" i="2"/>
  <c r="L140" i="2" s="1"/>
  <c r="K186" i="2"/>
  <c r="L186" i="2" s="1"/>
  <c r="K152" i="2"/>
  <c r="L152" i="2" s="1"/>
  <c r="K203" i="2"/>
  <c r="L203" i="2" s="1"/>
  <c r="K160" i="2"/>
  <c r="L160" i="2" s="1"/>
  <c r="K199" i="2"/>
  <c r="L199" i="2" s="1"/>
  <c r="K224" i="2"/>
  <c r="L224" i="2" s="1"/>
  <c r="K120" i="2"/>
  <c r="L120" i="2" s="1"/>
  <c r="K184" i="2"/>
  <c r="L184" i="2" s="1"/>
  <c r="K213" i="2"/>
  <c r="L213" i="2" s="1"/>
  <c r="K240" i="2"/>
  <c r="L240" i="2" s="1"/>
  <c r="K247" i="2"/>
  <c r="L247" i="2" s="1"/>
  <c r="K142" i="2"/>
  <c r="L142" i="2" s="1"/>
  <c r="K192" i="2"/>
  <c r="L192" i="2" s="1"/>
  <c r="K133" i="2"/>
  <c r="L133" i="2" s="1"/>
  <c r="K109" i="2"/>
  <c r="L109" i="2" s="1"/>
  <c r="K146" i="2"/>
  <c r="L146" i="2" s="1"/>
  <c r="K204" i="2"/>
  <c r="L204" i="2" s="1"/>
  <c r="K154" i="2"/>
  <c r="L154" i="2" s="1"/>
  <c r="K230" i="2"/>
  <c r="L230" i="2" s="1"/>
  <c r="K162" i="2"/>
  <c r="L162" i="2" s="1"/>
  <c r="K226" i="2"/>
  <c r="L226" i="2" s="1"/>
  <c r="K225" i="2"/>
  <c r="L225" i="2" s="1"/>
  <c r="K124" i="2"/>
  <c r="L124" i="2" s="1"/>
  <c r="K185" i="2"/>
  <c r="L185" i="2" s="1"/>
  <c r="K215" i="2"/>
  <c r="L215" i="2" s="1"/>
  <c r="K241" i="2"/>
  <c r="L241" i="2" s="1"/>
  <c r="K248" i="2"/>
  <c r="L248" i="2" s="1"/>
  <c r="K31" i="2"/>
  <c r="L31" i="2" s="1"/>
  <c r="K51" i="2"/>
  <c r="L51" i="2" s="1"/>
  <c r="K68" i="2"/>
  <c r="L68" i="2" s="1"/>
  <c r="K67" i="2"/>
  <c r="L67" i="2" s="1"/>
  <c r="K37" i="2"/>
  <c r="L37" i="2" s="1"/>
  <c r="K42" i="2"/>
  <c r="L42" i="2" s="1"/>
  <c r="K28" i="2"/>
  <c r="L28" i="2" s="1"/>
  <c r="K80" i="2"/>
  <c r="L80" i="2" s="1"/>
  <c r="K56" i="2"/>
  <c r="L56" i="2" s="1"/>
  <c r="K29" i="2"/>
  <c r="L29" i="2" s="1"/>
  <c r="K70" i="2"/>
  <c r="L70" i="2" s="1"/>
  <c r="K153" i="2"/>
  <c r="L153" i="2" s="1"/>
  <c r="K143" i="2"/>
  <c r="L143" i="2" s="1"/>
  <c r="K69" i="2"/>
  <c r="L69" i="2" s="1"/>
  <c r="K76" i="2"/>
  <c r="L76" i="2" s="1"/>
  <c r="K75" i="2"/>
  <c r="L75" i="2" s="1"/>
  <c r="K40" i="2"/>
  <c r="L40" i="2" s="1"/>
  <c r="K62" i="2"/>
  <c r="L62" i="2" s="1"/>
  <c r="K41" i="2"/>
  <c r="L41" i="2" s="1"/>
  <c r="K88" i="2"/>
  <c r="L88" i="2" s="1"/>
  <c r="K57" i="2"/>
  <c r="L57" i="2" s="1"/>
  <c r="K32" i="2"/>
  <c r="L32" i="2" s="1"/>
  <c r="K78" i="2"/>
  <c r="L78" i="2" s="1"/>
  <c r="K190" i="2"/>
  <c r="L190" i="2" s="1"/>
  <c r="K155" i="2"/>
  <c r="L155" i="2" s="1"/>
  <c r="K151" i="2"/>
  <c r="L151" i="2" s="1"/>
  <c r="K200" i="2"/>
  <c r="L200" i="2" s="1"/>
  <c r="K148" i="2"/>
  <c r="L148" i="2" s="1"/>
  <c r="K113" i="2"/>
  <c r="L113" i="2" s="1"/>
  <c r="K168" i="2"/>
  <c r="L168" i="2" s="1"/>
  <c r="K106" i="2"/>
  <c r="L106" i="2" s="1"/>
  <c r="K156" i="2"/>
  <c r="L156" i="2" s="1"/>
  <c r="K232" i="2"/>
  <c r="L232" i="2" s="1"/>
  <c r="K164" i="2"/>
  <c r="L164" i="2" s="1"/>
  <c r="K228" i="2"/>
  <c r="L228" i="2" s="1"/>
  <c r="K227" i="2"/>
  <c r="L227" i="2" s="1"/>
  <c r="K128" i="2"/>
  <c r="L128" i="2" s="1"/>
  <c r="K187" i="2"/>
  <c r="L187" i="2" s="1"/>
  <c r="K242" i="2"/>
  <c r="L242" i="2" s="1"/>
  <c r="K243" i="2"/>
  <c r="L243" i="2" s="1"/>
  <c r="K249" i="2"/>
  <c r="L249" i="2" s="1"/>
  <c r="K77" i="2"/>
  <c r="L77" i="2" s="1"/>
  <c r="K83" i="2"/>
  <c r="L83" i="2" s="1"/>
  <c r="K66" i="2"/>
  <c r="L66" i="2" s="1"/>
  <c r="K64" i="2"/>
  <c r="L64" i="2" s="1"/>
  <c r="K44" i="2"/>
  <c r="L44" i="2" s="1"/>
  <c r="K96" i="2"/>
  <c r="L96" i="2" s="1"/>
  <c r="K59" i="2"/>
  <c r="L59" i="2" s="1"/>
  <c r="K45" i="2"/>
  <c r="L45" i="2" s="1"/>
  <c r="K86" i="2"/>
  <c r="L86" i="2" s="1"/>
  <c r="K206" i="2"/>
  <c r="L206" i="2" s="1"/>
  <c r="K161" i="2"/>
  <c r="L161" i="2" s="1"/>
  <c r="K178" i="2"/>
  <c r="L178" i="2" s="1"/>
  <c r="K205" i="2"/>
  <c r="L205" i="2" s="1"/>
  <c r="K149" i="2"/>
  <c r="L149" i="2" s="1"/>
  <c r="K117" i="2"/>
  <c r="L117" i="2" s="1"/>
  <c r="K177" i="2"/>
  <c r="L177" i="2" s="1"/>
  <c r="K110" i="2"/>
  <c r="L110" i="2" s="1"/>
  <c r="K163" i="2"/>
  <c r="L163" i="2" s="1"/>
  <c r="K233" i="2"/>
  <c r="L233" i="2" s="1"/>
  <c r="K165" i="2"/>
  <c r="L165" i="2" s="1"/>
  <c r="K229" i="2"/>
  <c r="L229" i="2" s="1"/>
  <c r="K191" i="2"/>
  <c r="L191" i="2" s="1"/>
  <c r="K132" i="2"/>
  <c r="L132" i="2" s="1"/>
  <c r="K214" i="2"/>
  <c r="L214" i="2" s="1"/>
  <c r="K244" i="2"/>
  <c r="L244" i="2" s="1"/>
  <c r="K207" i="2"/>
  <c r="L207" i="2" s="1"/>
  <c r="K250" i="2"/>
  <c r="L250" i="2" s="1"/>
  <c r="K84" i="2"/>
  <c r="L84" i="2" s="1"/>
  <c r="K85" i="2"/>
  <c r="L85" i="2" s="1"/>
  <c r="K92" i="2"/>
  <c r="L92" i="2" s="1"/>
  <c r="K91" i="2"/>
  <c r="L91" i="2" s="1"/>
  <c r="K74" i="2"/>
  <c r="L74" i="2" s="1"/>
  <c r="K65" i="2"/>
  <c r="L65" i="2" s="1"/>
  <c r="K58" i="2"/>
  <c r="L58" i="2" s="1"/>
  <c r="K104" i="2"/>
  <c r="L104" i="2" s="1"/>
  <c r="K71" i="2"/>
  <c r="L71" i="2" s="1"/>
  <c r="K48" i="2"/>
  <c r="L48" i="2" s="1"/>
  <c r="K94" i="2"/>
  <c r="L94" i="2" s="1"/>
  <c r="K107" i="2"/>
  <c r="L107" i="2" s="1"/>
  <c r="K166" i="2"/>
  <c r="L166" i="2" s="1"/>
  <c r="K183" i="2"/>
  <c r="L183" i="2" s="1"/>
  <c r="K208" i="2"/>
  <c r="L208" i="2" s="1"/>
  <c r="K158" i="2"/>
  <c r="L158" i="2" s="1"/>
  <c r="K125" i="2"/>
  <c r="L125" i="2" s="1"/>
  <c r="K134" i="2"/>
  <c r="L134" i="2" s="1"/>
  <c r="K114" i="2"/>
  <c r="L114" i="2" s="1"/>
  <c r="K172" i="2"/>
  <c r="L172" i="2" s="1"/>
  <c r="K235" i="2"/>
  <c r="L235" i="2" s="1"/>
  <c r="K167" i="2"/>
  <c r="L167" i="2" s="1"/>
  <c r="K231" i="2"/>
  <c r="L231" i="2" s="1"/>
  <c r="K218" i="2"/>
  <c r="L218" i="2" s="1"/>
  <c r="K136" i="2"/>
  <c r="L136" i="2" s="1"/>
  <c r="K216" i="2"/>
  <c r="L216" i="2" s="1"/>
  <c r="K245" i="2"/>
  <c r="L245" i="2" s="1"/>
  <c r="K234" i="2"/>
  <c r="L234" i="2" s="1"/>
  <c r="K11" i="2" l="1"/>
  <c r="L11" i="2" l="1"/>
  <c r="L8" i="2" s="1"/>
  <c r="N893" i="7" l="1"/>
  <c r="L893" i="7"/>
  <c r="N895" i="7"/>
  <c r="L895" i="7"/>
  <c r="N902" i="7"/>
  <c r="L902" i="7"/>
  <c r="N903" i="7"/>
  <c r="L903" i="7"/>
  <c r="N904" i="7"/>
  <c r="L904" i="7"/>
  <c r="N905" i="7"/>
  <c r="L905" i="7"/>
  <c r="N908" i="7"/>
  <c r="L908" i="7"/>
  <c r="N909" i="7"/>
  <c r="L909" i="7"/>
  <c r="P895" i="7" l="1"/>
  <c r="P893" i="7"/>
  <c r="P902" i="7"/>
  <c r="P903" i="7"/>
  <c r="P904" i="7"/>
  <c r="P905" i="7"/>
  <c r="P908" i="7"/>
  <c r="P909" i="7"/>
  <c r="P2" i="7"/>
  <c r="P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Vladimir Kasatkin-Raych</author>
  </authors>
  <commentList>
    <comment ref="K3" authorId="0" shapeId="0" xr:uid="{5B4EE48E-D683-482B-8D0F-219554EEAC98}">
      <text>
        <r>
          <rPr>
            <b/>
            <sz val="9"/>
            <color indexed="81"/>
            <rFont val="Tahoma"/>
            <family val="2"/>
            <charset val="204"/>
          </rPr>
          <t>Введите значение скидки для категории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Vladimir Kasatkin-Raych</author>
  </authors>
  <commentList>
    <comment ref="G4" authorId="0" shapeId="0" xr:uid="{6256C390-7C16-4CC0-8FC4-DC08996CD1D1}">
      <text>
        <r>
          <rPr>
            <b/>
            <sz val="9"/>
            <color indexed="81"/>
            <rFont val="Tahoma"/>
            <family val="2"/>
            <charset val="204"/>
          </rPr>
          <t>Для корректной работы фильтрации по системам, необходимо вводить наименование системы в строке поиска и далее нажать «ОК»</t>
        </r>
      </text>
    </comment>
    <comment ref="H4" authorId="0" shapeId="0" xr:uid="{0BC9B352-AE25-4D76-8A45-15539A3B1140}">
      <text>
        <r>
          <rPr>
            <b/>
            <sz val="9"/>
            <color indexed="81"/>
            <rFont val="Tahoma"/>
            <family val="2"/>
            <charset val="204"/>
          </rPr>
          <t xml:space="preserve">Для корректной работы фильтрации по давлению/напряжению, необходимо вводить значение давления/напряжения системы в строке поиска и далее нажать «ОК»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 Baranov</author>
    <author>Author</author>
  </authors>
  <commentList>
    <comment ref="B11" authorId="0" shapeId="0" xr:uid="{950C01B7-AC6A-46BB-8A00-14E58B54F623}">
      <text>
        <r>
          <rPr>
            <b/>
            <sz val="9"/>
            <color indexed="81"/>
            <rFont val="Tahoma"/>
            <charset val="1"/>
          </rPr>
          <t>Введите артикул, если требуется переподбор вида "старый-&gt;новый"</t>
        </r>
      </text>
    </comment>
    <comment ref="G11" authorId="0" shapeId="0" xr:uid="{AE82A8EE-15CC-46CB-AAF6-CF066426885E}">
      <text>
        <r>
          <rPr>
            <b/>
            <sz val="10"/>
            <color indexed="81"/>
            <rFont val="Tahoma"/>
            <family val="2"/>
            <charset val="204"/>
          </rPr>
          <t>Введите кол-во</t>
        </r>
      </text>
    </comment>
    <comment ref="J11" authorId="1" shapeId="0" xr:uid="{00000000-0006-0000-0100-000003000000}">
      <text>
        <r>
          <rPr>
            <b/>
            <sz val="10"/>
            <color indexed="81"/>
            <rFont val="Tahoma"/>
            <family val="2"/>
            <charset val="204"/>
          </rPr>
          <t>введите имеющуюся скидку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<sst xmlns="http://schemas.openxmlformats.org/spreadsheetml/2006/main" count="10102" uniqueCount="1298">
  <si>
    <t>Цены указаны с учетом НДС.</t>
  </si>
  <si>
    <t>Артикул</t>
  </si>
  <si>
    <t>Старый аналог, в т.ч. не 100% аналог</t>
  </si>
  <si>
    <t>Наименование</t>
  </si>
  <si>
    <t>Класс</t>
  </si>
  <si>
    <t>Изменение статуса</t>
  </si>
  <si>
    <t>Новый аналог, в т.ч. не 100% аналог</t>
  </si>
  <si>
    <t>Категория</t>
  </si>
  <si>
    <t>Ед.изм.</t>
  </si>
  <si>
    <t>Вес за
Ед.изм., кг.</t>
  </si>
  <si>
    <t>Объем за
Ед.изм., м3.</t>
  </si>
  <si>
    <t>Упаковка, ед.</t>
  </si>
  <si>
    <t/>
  </si>
  <si>
    <t>PEX pipes</t>
  </si>
  <si>
    <t>MLC components</t>
  </si>
  <si>
    <t>TOOLS</t>
  </si>
  <si>
    <t>MLC pipes</t>
  </si>
  <si>
    <t>Controls</t>
  </si>
  <si>
    <t>PHC pipes</t>
  </si>
  <si>
    <t>PHC components</t>
  </si>
  <si>
    <t>Accessories</t>
  </si>
  <si>
    <t>VLD PHC pipes</t>
  </si>
  <si>
    <t>Ед. изм.</t>
  </si>
  <si>
    <t>Кол-во</t>
  </si>
  <si>
    <t>Общая стоимость со скидкой, с НДС, Руб</t>
  </si>
  <si>
    <t>Цена ед-цы со скидкой, с НДС, Руб</t>
  </si>
  <si>
    <t>Скидка %</t>
  </si>
  <si>
    <t>Цена ед-цы с НДС, Руб</t>
  </si>
  <si>
    <t>Кол-во Кратно Упаковке</t>
  </si>
  <si>
    <t>ИТОГО В РУБЛЯХ, С НДС:</t>
  </si>
  <si>
    <t>Примечание:</t>
  </si>
  <si>
    <t>Склад отгрузки:</t>
  </si>
  <si>
    <t>Получатель:</t>
  </si>
  <si>
    <t>Поставщик:</t>
  </si>
  <si>
    <t>Коммерческое предложение №</t>
  </si>
  <si>
    <t>Шаблон для подготовки коммерческих предложений. Пример заполнения</t>
  </si>
  <si>
    <t>VLD PHC components</t>
  </si>
  <si>
    <t>По запросу</t>
  </si>
  <si>
    <t>Теплоизолированные трубы для наружных сетей</t>
  </si>
  <si>
    <t>Controls VLD</t>
  </si>
  <si>
    <t>Системы управления</t>
  </si>
  <si>
    <t>Smart components</t>
  </si>
  <si>
    <t>Multifoil</t>
  </si>
  <si>
    <t>PEX brass components</t>
  </si>
  <si>
    <t>PEX PPSU components</t>
  </si>
  <si>
    <t>Гофрокожух</t>
  </si>
  <si>
    <t>VLD PEX pipes</t>
  </si>
  <si>
    <t>SMART pipes</t>
  </si>
  <si>
    <t>Гибкие трубы из сшитого полиэтилена PE-Xa</t>
  </si>
  <si>
    <t>Объём в упаковке, м3</t>
  </si>
  <si>
    <t>Вес в упаковке, кг</t>
  </si>
  <si>
    <t>Размеры упаковки, мм</t>
  </si>
  <si>
    <t>Альтернативный аналог, в т.ч. не 100% аналог</t>
  </si>
  <si>
    <t>Axial components</t>
  </si>
  <si>
    <t>-</t>
  </si>
  <si>
    <t>Металлополимерные трубы Usystems Stabil Pipe</t>
  </si>
  <si>
    <t>Металлопластиковые трубы Usystems MLC</t>
  </si>
  <si>
    <t>Stabil pipes</t>
  </si>
  <si>
    <t>№</t>
  </si>
  <si>
    <t>Скидка</t>
  </si>
  <si>
    <t>Комплектующие для полимерных труб из PE-Xa</t>
  </si>
  <si>
    <t>Аксессуары для теплоизолированных труб</t>
  </si>
  <si>
    <t>Фитинги (СБМ, Аксиальные надвижные, Резьбозажимные, Пресс-фитинги)</t>
  </si>
  <si>
    <t>Фитинги СБМ и аксессуары для труб из сшитого полиэтилена PE-Xa</t>
  </si>
  <si>
    <t>Система аксиальных фитингов для труб из сшитого полиэтилена PE-Xa и металлополимерных труб Stabil</t>
  </si>
  <si>
    <t>Зажимные фитинги для полимерных труб PE-Xa</t>
  </si>
  <si>
    <t>Резьбовые соединительные фитинги</t>
  </si>
  <si>
    <t>Коллекторы и комплектующие</t>
  </si>
  <si>
    <t>Шкафы коллекторные</t>
  </si>
  <si>
    <t>Насосно-смесительные блоки</t>
  </si>
  <si>
    <t>Автоматизация</t>
  </si>
  <si>
    <t>Инструмент</t>
  </si>
  <si>
    <t>Система</t>
  </si>
  <si>
    <t>Давление/Напряжение</t>
  </si>
  <si>
    <t>Согласованные скидки на категории продуктов:</t>
  </si>
  <si>
    <t>Цена за ед.изм. со скидкой, с НДС, Руб</t>
  </si>
  <si>
    <t>Кол-во, шт</t>
  </si>
  <si>
    <t xml:space="preserve"> Всего со скидкой, с НДС, Руб</t>
  </si>
  <si>
    <t>10 бар</t>
  </si>
  <si>
    <t>6 бар</t>
  </si>
  <si>
    <t>СБМ</t>
  </si>
  <si>
    <t>Изображение</t>
  </si>
  <si>
    <t>MLC</t>
  </si>
  <si>
    <t>Minitec</t>
  </si>
  <si>
    <t>Axial</t>
  </si>
  <si>
    <t>Описание</t>
  </si>
  <si>
    <t>Трубы напольного отпления Smart</t>
  </si>
  <si>
    <t>Защитные гофрокожухи для полимерных труб PE-X</t>
  </si>
  <si>
    <t>Латунные фитинги для системы полимерных труб PEX</t>
  </si>
  <si>
    <t>Полифениленсульфоные фитинги для системы полимерных труб PEX</t>
  </si>
  <si>
    <t>Полимерные трубы PE-Xa до Ду 40</t>
  </si>
  <si>
    <t>Полимерные трубы PE-Xa Ду от 50 до 110</t>
  </si>
  <si>
    <t>Латунные аксиальные фитинги с надвижной гайкой для полимерных труб PE-X</t>
  </si>
  <si>
    <t>Фитинги для многослойных металлопластиковых труб</t>
  </si>
  <si>
    <t xml:space="preserve">Аксессуары для системы напольного отопления </t>
  </si>
  <si>
    <t>Мультифольга для напольного отопления</t>
  </si>
  <si>
    <t>Системы управления и мониторинга</t>
  </si>
  <si>
    <t>Системы автоматизации для снеготаяния</t>
  </si>
  <si>
    <t>Аксессуары для очистных установок</t>
  </si>
  <si>
    <t>Металлополимерные трубы Stabil Pe-Xa/AL/PE-RT II</t>
  </si>
  <si>
    <t>Металлопластиковые трубы MLC Pe-RT II/AL/PE-RT II</t>
  </si>
  <si>
    <t>Запасные части для ЛОС Usystems Wehoputs и Clean</t>
  </si>
  <si>
    <t>Гибкие трубы из модифицированного полиэтилена PE-RT тип II</t>
  </si>
  <si>
    <t>Инструмент для систем на основе труб из сшитого полиэтилена PE-Xa и труб Stabil</t>
  </si>
  <si>
    <t>Коллекторы Magna для промышленных систем и систем снеготаяния</t>
  </si>
  <si>
    <t>Stabil</t>
  </si>
  <si>
    <t>Раздел</t>
  </si>
  <si>
    <t>Трубы и комплектующие (PE-Xa, Minitec, Stabil, MLC)</t>
  </si>
  <si>
    <t>Системы:</t>
  </si>
  <si>
    <t>Краткое</t>
  </si>
  <si>
    <t>Mini</t>
  </si>
  <si>
    <t>НО</t>
  </si>
  <si>
    <t>РО</t>
  </si>
  <si>
    <t>АВТ</t>
  </si>
  <si>
    <t>СБМ, РО</t>
  </si>
  <si>
    <t>6 бар,
10 бар</t>
  </si>
  <si>
    <t>16 бар</t>
  </si>
  <si>
    <t>MLC, РО</t>
  </si>
  <si>
    <t>РО, НО</t>
  </si>
  <si>
    <t>НО, РО</t>
  </si>
  <si>
    <t>230V</t>
  </si>
  <si>
    <t>СБМ, Axial, Mini</t>
  </si>
  <si>
    <t>Комплектующие для систем радиаторного и напольного отопления, водоснабжения</t>
  </si>
  <si>
    <r>
      <rPr>
        <b/>
        <sz val="14"/>
        <color rgb="FFFF0000"/>
        <rFont val="Calibri"/>
        <family val="2"/>
        <charset val="204"/>
        <scheme val="minor"/>
      </rPr>
      <t>ВНИМАНИЕ!</t>
    </r>
    <r>
      <rPr>
        <b/>
        <sz val="14"/>
        <color theme="0"/>
        <rFont val="Calibri"/>
        <family val="2"/>
        <charset val="204"/>
        <scheme val="minor"/>
      </rPr>
      <t xml:space="preserve"> Присутствуют позиции с ценой "По запросу"</t>
    </r>
  </si>
  <si>
    <t>Сумма по отфильтрованным позициям</t>
  </si>
  <si>
    <t>ОХЛ</t>
  </si>
  <si>
    <t>СНЕГ</t>
  </si>
  <si>
    <t>ТТР</t>
  </si>
  <si>
    <t>ВОД</t>
  </si>
  <si>
    <t>Очистные сооружения</t>
  </si>
  <si>
    <t>ЛОС</t>
  </si>
  <si>
    <t>Напольное отопление</t>
  </si>
  <si>
    <t>Радиаторное отопление</t>
  </si>
  <si>
    <t>Водоснабжение</t>
  </si>
  <si>
    <t>Охлаждение</t>
  </si>
  <si>
    <t>Снеготаяние</t>
  </si>
  <si>
    <t>Общая сумма по выбранным позициям</t>
  </si>
  <si>
    <t>ТТР, НО, РО, ВОД, ОХЛ, СНЕГ</t>
  </si>
  <si>
    <t>НО, СНЕГ</t>
  </si>
  <si>
    <t>СБМ, Mini</t>
  </si>
  <si>
    <t>Axial, Stabil, РО</t>
  </si>
  <si>
    <t>СБМ, Axial, Mini, Stabil, MLC</t>
  </si>
  <si>
    <t>СБМ, Axial, ВОД</t>
  </si>
  <si>
    <t>СБМ, ВОД</t>
  </si>
  <si>
    <t>Axial, Stabil, ВОД</t>
  </si>
  <si>
    <t>MLC, ВОД</t>
  </si>
  <si>
    <t>РО, НО, ВОД, ОХЛ, СНЕГ</t>
  </si>
  <si>
    <t>MLC, РО, НО, ВОД, ОХЛ</t>
  </si>
  <si>
    <t>СБМ, Axial, Stabil, MLC, ВОД</t>
  </si>
  <si>
    <t>MLC, НО, РО, ВОД, ОХЛ</t>
  </si>
  <si>
    <t>НО, ОХЛ</t>
  </si>
  <si>
    <t>НО, РО, ОХЛ</t>
  </si>
  <si>
    <t>СБМ, Axial, РО, НО, ВОД, ОХЛ, СНЕГ</t>
  </si>
  <si>
    <t>СБМ, РО, НО, ВОД, ОХЛ, СНЕГ</t>
  </si>
  <si>
    <t>НО, РО, ВОД, ОХЛ, СНЕГ</t>
  </si>
  <si>
    <t>Mini, НО, ОХЛ, СНЕГ</t>
  </si>
  <si>
    <t>Axial, Stabil, НО, РО, ВОД, ОХЛ, СНЕГ</t>
  </si>
  <si>
    <t>СБМ, НО, РО, ВОД, ОХЛ, СНЕГ</t>
  </si>
  <si>
    <t>СБМ, ТТР, НО, РО, ВОД, ОХЛ, СНЕГ</t>
  </si>
  <si>
    <t>СБМ, РО, НО, ОХЛ, СНЕГ, ВОД</t>
  </si>
  <si>
    <t>Axial, Stabil, ТТР, НО, РО, ВОД, ОХЛ, СНЕГ</t>
  </si>
  <si>
    <t>Axial, НО, РО, ВОД, ОХЛ, СНЕГ</t>
  </si>
  <si>
    <t>Axial, ТТР, НО, РО, ВОД, ОХЛ, СНЕГ</t>
  </si>
  <si>
    <t>НО, ОХЛ, СНЕГ</t>
  </si>
  <si>
    <t>Axial, Stabil</t>
  </si>
  <si>
    <t>Инструмент для систем на основе металлопластиковых труб MLC</t>
  </si>
  <si>
    <t>НО, РО, ВОД, ОХЛ</t>
  </si>
  <si>
    <t>Фитинги СБМ Minitec для труб малого диаметра</t>
  </si>
  <si>
    <t>Теплотрассы</t>
  </si>
  <si>
    <t>Трубы Minitec малого диаметра из сшитого полиэтилена PE-Xa 10мм</t>
  </si>
  <si>
    <t>Фитинги и аксессуары для системы металлопластиковых труб MLC</t>
  </si>
  <si>
    <t>Коллекторы для систем радиаторного и напольного отопления, водоснабжения и комплектующие к ним</t>
  </si>
  <si>
    <t>Теплоизолированные трубы для теплотрасс и комплектующие к ним</t>
  </si>
  <si>
    <t>Теплоизолированные трубы до Ду40</t>
  </si>
  <si>
    <t>Теплоизолированные трубы Ду от 50 до 125</t>
  </si>
  <si>
    <t>Фитинги и аксессуары для теплоизолированных труб до Ду40</t>
  </si>
  <si>
    <t>Фитинги для теплоизолированных труб Ду от 50 до 125</t>
  </si>
  <si>
    <t>РО, ВОД</t>
  </si>
  <si>
    <t>РО, НО, ОХЛ</t>
  </si>
  <si>
    <t>24V</t>
  </si>
  <si>
    <t>РО, НО, ТТР</t>
  </si>
  <si>
    <t>Артикул или старый аналог (не обязательно)</t>
  </si>
  <si>
    <t>Действителен с 13.07.2026</t>
  </si>
  <si>
    <t>Коллекторы из PE-RT для систем снеготаяния</t>
  </si>
  <si>
    <t>Цена до 12.07.2026 за ед.изм., с НДС, Руб</t>
  </si>
  <si>
    <t>Изм.цены</t>
  </si>
  <si>
    <t>Цена с 13.07.2026 за ед.изм., с НДС, Руб</t>
  </si>
  <si>
    <t>VLD PEX PPSU components</t>
  </si>
  <si>
    <t>VLD PEX brass components</t>
  </si>
  <si>
    <t>Латунные фитинги 50 для системы полимерных труб PEX</t>
  </si>
  <si>
    <t>Полифениленсульфоные фитинги 50 для системы полимерных труб PEX</t>
  </si>
  <si>
    <t>Актуальный артикул</t>
  </si>
  <si>
    <t>USYSTEMS труба Radi Pipe белая PN10 16x2,2 бухта 100м '100Ф</t>
  </si>
  <si>
    <t>USYSTEMS труба Radi Pipe белая PN10 16x2,2 бухта 400м '400Ф</t>
  </si>
  <si>
    <t>USYSTEMS труба Radi Pipe белая PN10 20x2,8 бухта 100м '100Ф</t>
  </si>
  <si>
    <t>USYSTEMS труба Radi Pipe белая PN10 20x2,8 бухта 300м '300Ф</t>
  </si>
  <si>
    <t>USYSTEMS труба Radi Pipe белая PN10 25x3,5 бухта 50м '50Ф</t>
  </si>
  <si>
    <t>USYSTEMS труба Radi Pipe белая PN10 32x4,4 бухта 50м '50Ф</t>
  </si>
  <si>
    <t>USYSTEMS труба Radi Pipe белая PN10 40x5,5 отрезок 6м '24Ф</t>
  </si>
  <si>
    <t>USYSTEMS труба Radi Pipe белая PN10 50x6,9 отрезок 6м '12Ф</t>
  </si>
  <si>
    <t>USYSTEMS труба Radi Pipe белая PN10 63x8,6 отрезок 6м '12И</t>
  </si>
  <si>
    <t>USYSTEMS труба Radi Pipe белая PN10 75x10,3 отрезок 6м '6И</t>
  </si>
  <si>
    <t>USYSTEMS труба Radi Pipe белая PN10 90x12,3 отрезок 6м '6С</t>
  </si>
  <si>
    <t>USYSTEMS труба Radi Pipe белая PN10 110x15,1 отрезок 6м '6С</t>
  </si>
  <si>
    <t>USYSTEMS труба Radi Pipe белая PN6 16x2,0 бухта 240м '240Ф</t>
  </si>
  <si>
    <t>USYSTEMS труба Radi Pipe белая PN6 16x2,0 бухта 480м '480Ф</t>
  </si>
  <si>
    <t>USYSTEMS труба Radi Pipe белая PN6 16x2,0 бухта 560м '560Ф</t>
  </si>
  <si>
    <t>USYSTEMS труба Radi Pipe белая PN6 20x2,0 бухта 240м '240Ф</t>
  </si>
  <si>
    <t>USYSTEMS труба Radi Pipe белая PN6 20x2,0 бухта 640м '640Ф</t>
  </si>
  <si>
    <t>USYSTEMS труба Radi Pipe белая PN6 25x2,3 бухта 50м '50Ф</t>
  </si>
  <si>
    <t>USYSTEMS труба Radi Pipe белая PN6 25x2,3 бухта 300м '300Ф</t>
  </si>
  <si>
    <t>USYSTEMS труба Radi Pipe белая PN6 32x2,9 бухта 50м '50Ф</t>
  </si>
  <si>
    <t>USYSTEMS труба Radi Pipe белая PN6 16x2,0 бухта 100м '100Ф</t>
  </si>
  <si>
    <t>USYSTEMS труба Radi Pipe белая PN6 16x2,0 бухта 200м '200Ф</t>
  </si>
  <si>
    <t>USYSTEMS труба Radi Pipe белая PN6 20x2,0 бухта 100м '100Ф</t>
  </si>
  <si>
    <t>USYSTEMS труба Radi Pipe белая PN6 40x3,7 бухта 50м '50Ф</t>
  </si>
  <si>
    <t>USYSTEMS труба Radi Pipe белая PN6 40x3,7 отрезок 6м '24И</t>
  </si>
  <si>
    <t>USYSTEMS труба Radi Pipe белая PN6 50x4,6 бухта 50м '50Ф</t>
  </si>
  <si>
    <t>USYSTEMS труба Radi Pipe белая PN6 50x4,6 отрезок 6м '12И</t>
  </si>
  <si>
    <t>USYSTEMS труба Radi Pipe белая PN6 63x5,8 бухта 50м '50Ф</t>
  </si>
  <si>
    <t>USYSTEMS труба Radi Pipe белая PN6 63x5,8 отрезок 6м '12Ф</t>
  </si>
  <si>
    <t>USYSTEMS труба Radi Pipe белая PN6 75x6,8 бухта 50м '50С</t>
  </si>
  <si>
    <t>USYSTEMS труба Radi Pipe белая PN6 75x6,8 отрезок 6м '6C</t>
  </si>
  <si>
    <t>USYSTEMS труба Radi Pipe белая PN6 90x8,2 отрезок 6м '6Ф</t>
  </si>
  <si>
    <t>USYSTEMS труба Radi Pipe белая PN6 110x10,0 отрезок 6м '6С</t>
  </si>
  <si>
    <t>USYSTEMS труба Water Pipe белая PN10 16x2,2 бухта 100м '100С</t>
  </si>
  <si>
    <t>USYSTEMS труба Water Pipe белая PN10 16x2,2 бухта 200м '200С</t>
  </si>
  <si>
    <t>USYSTEMS труба Water Pipe белая PN10 20x2,8 бухта 100м '100С</t>
  </si>
  <si>
    <t>USYSTEMS труба Water Pipe белая PN10 25x3,5 бухта 50м '50С</t>
  </si>
  <si>
    <t>USYSTEMS труба Water Pipe белая PN10 32x4,4 бухта 50м '50С</t>
  </si>
  <si>
    <t>USYSTEMS труба Radi Pipe PN10 16x2,2 в теплоизоляции 6 мм синей бухта 100м '100Ф</t>
  </si>
  <si>
    <t>USYSTEMS труба Radi Pipe PN10 20x2,8 в теплоизоляции 6 мм синей бухта 50м '50Ф</t>
  </si>
  <si>
    <t>USYSTEMS труба Radi Pipe PN10 25x3,5 в теплоизоляции 6 мм синей бухта 25м '25Ф</t>
  </si>
  <si>
    <t>USYSTEMS труба Radi Pipe PN10 32x4,4 в теплоизоляции 6 мм синей бухта 25м '25Ф</t>
  </si>
  <si>
    <t>USYSTEMS труба Radi Pipe PN10 16x2,2 в теплоизоляции 6 мм красной бухта 100м '100Ф</t>
  </si>
  <si>
    <t>USYSTEMS труба Radi Pipe PN10 20x2,8 в теплоизоляции 6 мм красной бухта 50м '50Ф</t>
  </si>
  <si>
    <t>USYSTEMS труба Radi Pipe PN10 25x3,5 в теплоизоляции 6 мм красной бухта 25м '25Ф</t>
  </si>
  <si>
    <t>USYSTEMS труба Radi Pipe PN10 32x4,4 в теплоизоляции 6 мм красной бухта 25м '25Ф</t>
  </si>
  <si>
    <t>USYSTEMS труба Radi Pipe PN10 16x2,2 в теплоизоляции 10 мм синей бухта 100м '100С</t>
  </si>
  <si>
    <t>USYSTEMS труба Radi Pipe PN10 20x2,8 в теплоизоляции 10 мм синей бухта 50м '50С</t>
  </si>
  <si>
    <t>USYSTEMS труба Radi Pipe PN10 25x3,5 в теплоизоляции 10 мм синей бухта 25м '25С</t>
  </si>
  <si>
    <t>USYSTEMS труба Radi Pipe PN10 32x4,4 в теплоизоляции 10 мм синей бухта 25м '25С</t>
  </si>
  <si>
    <t>USYSTEMS труба Radi Pipe PN10 16x2,2 в теплоизоляции 10 мм красной бухта 100м '100С</t>
  </si>
  <si>
    <t>USYSTEMS труба Radi Pipe PN10 20x2,8 в теплоизоляции 10 мм красной бухта 50м '50С</t>
  </si>
  <si>
    <t>USYSTEMS труба Radi Pipe PN10 25x3,5 в теплоизоляции 10 мм красной бухта 25м '25С</t>
  </si>
  <si>
    <t>USYSTEMS труба Radi Pipe PN10 32x4,4 в теплоизоляции 10 мм красной бухта 25м '25Ф</t>
  </si>
  <si>
    <t>USYSTEMS труба Radi Pipe PN10 16x2,2 в теплоизоляции 13 мм синей бухта 50м '50С</t>
  </si>
  <si>
    <t>USYSTEMS труба Radi Pipe PN10 20x2,8 в теплоизоляции 13 мм синей бухта 50м '50С</t>
  </si>
  <si>
    <t>USYSTEMS труба Radi Pipe PN10 25x3,5 в теплоизоляции 13 мм синей бухта 25м '25С</t>
  </si>
  <si>
    <t>USYSTEMS труба Radi Pipe PN10 16x2,2 в теплоизоляции 13 мм красной бухта 50м '50С</t>
  </si>
  <si>
    <t>USYSTEMS труба Radi Pipe PN10 20x2,8 в теплоизоляции 13 мм красной бухта 50м '50С</t>
  </si>
  <si>
    <t>USYSTEMS труба Radi Pipe PN10 25x3,5 в теплоизоляции 13 мм красной бухта 25м '25С</t>
  </si>
  <si>
    <t>USYSTEMS труба Smart красная PE-RT тип II/EVOH/PE-RT тип II 20x2,0 бухта 200м '200Ф</t>
  </si>
  <si>
    <t>Smart pipes</t>
  </si>
  <si>
    <t>USYSTEMS кожух Teck красный 25/20 бухта 50м (для труб 16, тип: тяжёлый) '50Ф</t>
  </si>
  <si>
    <t>USYSTEMS кожух Teck красный 28/23 бухта 50м (для труб 20, тип: тяжёлый) '50Ф</t>
  </si>
  <si>
    <t>USYSTEMS кожух Teck красный 35/29 бухта 50м (для труб 25, тип: тяжёлый) '50И</t>
  </si>
  <si>
    <t>USYSTEMS кожух Teck синий 25/20 бухта 50м (для труб 16, тип: тяжёлый) '50Ф</t>
  </si>
  <si>
    <t>USYSTEMS кожух Teck синий 28/23 бухта 50м (для труб 20, тип: тяжёлый) '50И</t>
  </si>
  <si>
    <t>USYSTEMS кожух Teck синий 35/29 бухта 50м (для труб 25, тип: тяжёлый) '50И</t>
  </si>
  <si>
    <t>USYSTEMS кожух Teck чёрный 40/35 бухта 25м (для труб 32, тип: тяжёлый) '25Ф</t>
  </si>
  <si>
    <t>USYSTEMS кожух Teck красный 25/20 бухта 50м (для труб 16, тип: стандарт) '50С</t>
  </si>
  <si>
    <t>USYSTEMS кожух Teck красный 28/23 бухта 50м (для труб 20, тип: стандарт) '50С</t>
  </si>
  <si>
    <t>USYSTEMS кожух Teck красный 35/29 бухта 50м (для труб 25, тип: стандарт) '50С</t>
  </si>
  <si>
    <t>USYSTEMS кожух Teck синий 25/20 бухта 50м (для труб 16, тип: стандарт) '50С</t>
  </si>
  <si>
    <t>USYSTEMS кожух Teck синий 28/23 бухта 50м (для труб 20, тип: стандарт) '50С</t>
  </si>
  <si>
    <t>USYSTEMS кожух Teck синий 35/29 бухта 50м (для труб 25, тип: стандарт) '50С</t>
  </si>
  <si>
    <t>USYSTEMS желоб фиксирующий для трубы 16, L=3м '21С</t>
  </si>
  <si>
    <t>USYSTEMS желоб фиксирующий для трубы 20, L=3м '21С</t>
  </si>
  <si>
    <t>USYSTEMS желоб фиксирующий для трубы 25, L=3м '21С</t>
  </si>
  <si>
    <t>USYSTEMS угловой фиксатор Multi для труб 14-17 '100Ф</t>
  </si>
  <si>
    <t>USYSTEMS угловой фиксатор Multi для труб 20 '50Ф</t>
  </si>
  <si>
    <t>USYSTEMS угловой фиксатор Multi для труб 25 '25Ф</t>
  </si>
  <si>
    <t>USYSTEMS односторонний крюк Teck 100мм, d 8мм (для труб &lt;=32мм) '200И</t>
  </si>
  <si>
    <t>USYSTEMS двухсторонний крюк Teck 100мм, d 8мм (для труб &lt;=32мм) '200Ф</t>
  </si>
  <si>
    <t>USYSTEMS фиксатор колена Smart Radi для труб 16 '20Ф</t>
  </si>
  <si>
    <t>USYSTEMS защитная гильза для труб 16-20мм белая L=200мм '2С</t>
  </si>
  <si>
    <t>USYSTEMS декоративная накладка Smart Radi двойная 16 мм белая '200И</t>
  </si>
  <si>
    <t>USYSTEMS труба Minitec Pipe белая 10x1,3 бухта 120м '120С</t>
  </si>
  <si>
    <t>USYSTEMS труба Minitec Pipe белая 10x1,3 бухта 240м '240С</t>
  </si>
  <si>
    <t>USYSTEMS труба Minitec Pipe белая 10x1,3 бухта 480м '480С</t>
  </si>
  <si>
    <t>USYSTEMS труба Stabil Pipe 16,2х2,6 PN10 бухта 100м '100С</t>
  </si>
  <si>
    <t>USYSTEMS труба Stabil Pipe 16,2х2,6 PN10 бухта 200м '200С</t>
  </si>
  <si>
    <t>USYSTEMS труба Stabil Pipe 20х2,9 PN10 бухта 50м '50С</t>
  </si>
  <si>
    <t>USYSTEMS труба Stabil Pipe 20х2,9 PN10 бухта 100м '100C</t>
  </si>
  <si>
    <t>USYSTEMS труба Stabil Pipe 25х3,7 PN10 бухта 50м '50С</t>
  </si>
  <si>
    <t>USYSTEMS труба Stabil Pipe 32х4,7 PN10 бухта 25м '25С</t>
  </si>
  <si>
    <t>USYSTEMS труба Stabil Pipe 32х4,7 PN10 бухта 50м '50С</t>
  </si>
  <si>
    <t>USYSTEMS труба MLC Gold 16x2.0 PN6 бухта 200м '200С</t>
  </si>
  <si>
    <t>USYSTEMS труба MLC Gold 16x2.0 PN6 бухта 500м '500С</t>
  </si>
  <si>
    <t>USYSTEMS труба MLC белая 16x2,0 бухта 200м '200Ф</t>
  </si>
  <si>
    <t>USYSTEMS труба MLC белая 16x2,0 бухта 500м '500С</t>
  </si>
  <si>
    <t>USYSTEMS труба MLC белая 20x2,0 бухта 100м '100Ф</t>
  </si>
  <si>
    <t>USYSTEMS труба MLC белая 26x3,0 бухта 50м '50Ф</t>
  </si>
  <si>
    <t>USYSTEMS труба MLC белая 32x3,0 бухта 50м '50Ф</t>
  </si>
  <si>
    <t>USYSTEMS труба MLC белая 40x4,0 отрезок 5м '25С</t>
  </si>
  <si>
    <t>USYSTEMS труба MLC Pipe 16x2,0 в теплоизоляции 6 мм синей бухта 100м '100С</t>
  </si>
  <si>
    <t>USYSTEMS труба MLC Pipe 20x2,0 в теплоизоляции 6 мм синей бухта 50м '50С</t>
  </si>
  <si>
    <t>USYSTEMS труба MLC Pipe 32x3,0 в теплоизоляции 6 мм синей бухта 25м '25С</t>
  </si>
  <si>
    <t>USYSTEMS труба MLC Pipe 16x2,0 в теплоизоляции 6 мм красной бухта 100м '100С</t>
  </si>
  <si>
    <t>USYSTEMS труба MLC Pipe 20x2,0 в теплоизоляции 6 мм красной бухта 50м '50С</t>
  </si>
  <si>
    <t>USYSTEMS труба MLC Pipe 32x3,0 в теплоизоляции 6 мм красной бухта 25м '25С</t>
  </si>
  <si>
    <t>USYSTEMS труба Quattro Smart Midi PE-RT 2x25x3,5-25x3,5-20x2,8/140 бухта 200м '1С</t>
  </si>
  <si>
    <t>USYSTEMS труба Thermo Single PE-Xa 25x2,3/140 PN6 бухта 200м '1Ф</t>
  </si>
  <si>
    <t>USYSTEMS труба Thermo Single PE-Xa 32x2,9/140 PN6 бухта 200м '1Ф</t>
  </si>
  <si>
    <t>USYSTEMS труба Thermo Single PE-Xa 40x3,7/175 PN6 бухта 200м '1Ф</t>
  </si>
  <si>
    <t>USYSTEMS труба Thermo Single PE-Xa 50x4,6/175 PN6 бухта 200м '1Ф</t>
  </si>
  <si>
    <t>USYSTEMS труба Thermo Single PE-Xa 63x5,8/175 PN6 бухта 200м '1Ф</t>
  </si>
  <si>
    <t>USYSTEMS труба Thermo Single PE-Xa 75x6,8/200 PN6 бухта 100м '1Ф</t>
  </si>
  <si>
    <t>USYSTEMS труба Thermo Single PE-Xa 90x8,2/200 PN6 бухта 100м '1Ф</t>
  </si>
  <si>
    <t>USYSTEMS труба Thermo Single PE-Xa 110x10,0/200 PN6 бухта 100м '1Ф</t>
  </si>
  <si>
    <t>USYSTEMS труба Thermo Single PE-Xa 25x3,5/140 PN10 бухта 200м '1С</t>
  </si>
  <si>
    <t>USYSTEMS труба Thermo Single PE-Xa 32x4,4/140 PN10 бухта 200м '1С</t>
  </si>
  <si>
    <t>USYSTEMS труба Thermo Single PE-Xa 40x5,5/175 PN10 бухта 200м '1С</t>
  </si>
  <si>
    <t>USYSTEMS труба Thermo Single PE-Xa 50x6,9/175 PN10 бухта 200м '1С</t>
  </si>
  <si>
    <t>USYSTEMS труба Thermo Single PE-Xa 63x8,6/175 PN10 бухта 200м '1С</t>
  </si>
  <si>
    <t>USYSTEMS труба Thermo Single PE-Xa 75x10,3/200 PN10 бухта 100м '1С</t>
  </si>
  <si>
    <t>USYSTEMS труба Thermo Single PE-Xa 90x12,3/200 PN10 бухта 100м '1Ф</t>
  </si>
  <si>
    <t>USYSTEMS труба Thermo Single PE-Xa 110x15,1/200 PN10 бухта 100м '1Ф</t>
  </si>
  <si>
    <t>USYSTEMS труба Thermo Twin PE-Xa 2x25x2,3/175 PN6 бухта 200м '1Ф</t>
  </si>
  <si>
    <t>USYSTEMS труба Thermo Twin PE-Xa 2x32x2,9/175 PN6 бухта 200м '1Ф</t>
  </si>
  <si>
    <t>USYSTEMS труба Thermo Twin PE-Xa 2x40x3,7/175 PN6 бухта 200м '1Ф</t>
  </si>
  <si>
    <t>USYSTEMS труба Thermo Twin PE-Xa 2x50x4,6/200 PN6 бухта 100м '1Ф</t>
  </si>
  <si>
    <t>USYSTEMS труба Thermo Twin PE-Xa 2x63x5,8/200 PN6 бухта 100м '1Ф</t>
  </si>
  <si>
    <t>USYSTEMS труба Thermo Twin PE-Xa 2x25x3,5/175 PN10 бухта 200м '1С</t>
  </si>
  <si>
    <t>USYSTEMS труба Thermo Twin PE-Xa 2x32x4,4/175 PN10 бухта 200м '1С</t>
  </si>
  <si>
    <t>USYSTEMS труба Thermo Twin PE-Xa 2x40x5,5/175 PN10 бухта 200м '1С</t>
  </si>
  <si>
    <t>USYSTEMS труба Thermo Twin PE-Xa 2x50x6,9/200 PN10 бухта 100м '1С</t>
  </si>
  <si>
    <t>USYSTEMS труба Thermo Twin PE-Xa 2x63x8,6/200 PN10 бухта 100м '1С</t>
  </si>
  <si>
    <t>USYSTEMS труба Varia Single PE-Xa 40x3,7/140 PN6 бухта 200м '1С</t>
  </si>
  <si>
    <t>USYSTEMS труба Varia Single PE-Xa 50x4,6/140 PN6 бухта 200м '1Ф</t>
  </si>
  <si>
    <t>USYSTEMS труба Varia Single PE-Xa 63x5,8/140 PN6 бухта 200м '1Ф</t>
  </si>
  <si>
    <t>USYSTEMS труба Varia Single PE-Xa 75x6,8/175 PN6 бухта 200м '1Ф</t>
  </si>
  <si>
    <t>USYSTEMS труба Varia Single PE-Xa 90x8,2/175 PN6 бухта 100м '1Ф</t>
  </si>
  <si>
    <t>USYSTEMS труба Varia Single PE-Xa 110x10,0/175 PN6 бухта 100м '1Ф</t>
  </si>
  <si>
    <t>USYSTEMS труба Varia Single PE-Xa 125x11,4/200 PN6 бухта 120м '1Ф</t>
  </si>
  <si>
    <t>USYSTEMS труба Varia Twin PE-Xa 2x25x2,3/140 PN6 бухта 200м '1Ф</t>
  </si>
  <si>
    <t>USYSTEMS труба Varia Twin PE-Xa 2x32x2,9/140 PN6 бухта 200м '1Ф</t>
  </si>
  <si>
    <t>USYSTEMS труба Varia Twin PE-Xa 2x40x3,7/140 PN6 бухта 200м '1Ф</t>
  </si>
  <si>
    <t>USYSTEMS труба Varia Twin PE-Xa 2x50x4,6/175 PN6 бухта 200м '1Ф</t>
  </si>
  <si>
    <t>USYSTEMS труба Varia Twin PE-Xa 2x25x3,5/140 PN10 бухта 200м '1С</t>
  </si>
  <si>
    <t>USYSTEMS труба Varia Twin PE-Xa 2x32x4,4/140 PN10 бухта 200м '1С</t>
  </si>
  <si>
    <t>USYSTEMS труба Aqua Twin PE-Xa 25x3,5-20X2,8/140 PN10 бухта 200м '1С</t>
  </si>
  <si>
    <t>USYSTEMS труба Aqua Twin PE-Xa 32x4,4-20X2,8/175 PN10 бухта 200м '1С</t>
  </si>
  <si>
    <t>USYSTEMS труба Aqua Twin PE-Xa 32x4,4-25x3,5/175 PN10 бухта 200м '1С</t>
  </si>
  <si>
    <t>USYSTEMS труба Aqua Twin PE-Xa 40x5,5-25x3,5/175 PN10 бухта 200м '1С</t>
  </si>
  <si>
    <t>USYSTEMS труба Aqua Twin PE-Xa 40x5,5-32x4,4/175 PN10 бухта 200м '1С</t>
  </si>
  <si>
    <t>USYSTEMS труба Aqua Twin PE-Xa 50x6,9-32x4,4/175 PN10 бухта 200м '1С</t>
  </si>
  <si>
    <t>USYSTEMS труба Aqua Twin PE-Xa 50x6,9-40x5,5/200 PN10 бухта 100м '1С</t>
  </si>
  <si>
    <t>USYSTEMS труба Quattro PE-Xa 2x25x2,3-25x3,5-20X2,8/175 бухта 200м '1Ф</t>
  </si>
  <si>
    <t>USYSTEMS труба Quattro PE-Xa 2x25x2,3-2x25x3,5/175 бухта 200м '1Ф</t>
  </si>
  <si>
    <t>USYSTEMS труба Quattro PE-Xa 2x32x2,9-25x3,5-20X2,8/175 бухта 200м '1Ф</t>
  </si>
  <si>
    <t>USYSTEMS труба Quattro PE-Xa 2x32x2,9-2x25x3,5/175 бухта 200м '1Ф</t>
  </si>
  <si>
    <t>USYSTEMS труба Quattro PE-Xa 2x32x2,9-32x4,4-20X2,8/175 бухта 200м '1Ф</t>
  </si>
  <si>
    <t>USYSTEMS труба Quattro PE-Xa 2x32x2,9-32x4,4-25x3,5/175 бухта 200м '1Ф</t>
  </si>
  <si>
    <t>USYSTEMS труба Quattro PE-Xa 2x32x2,9-2x32x4,4/175 бухта 200м '1Ф</t>
  </si>
  <si>
    <t>USYSTEMS труба Quattro PE-Xa 2x40x3,7-32x4,4-20X2,8/200 бухта 100м '1Ф</t>
  </si>
  <si>
    <t>USYSTEMS труба Quattro PE-Xa 2x40x3,7-40x5,5-25x3,5/200 бухта 100м '1Ф</t>
  </si>
  <si>
    <t>USYSTEMS труба Quattro PE-Xa 2x25x3,5-2x25x3,5/175 PN10 бухта 200м '1С</t>
  </si>
  <si>
    <t>USYSTEMS труба Quattro PE-Xa 2x32x4,4-32x4,4-25x3,5/175 PN10 бухта 200м '1С</t>
  </si>
  <si>
    <t>USYSTEMS труба Quattro PE-Xa 2x32x4,4-2x32x4,4/175 PN10 бухта 200м '1С</t>
  </si>
  <si>
    <t>USYSTEMS труба Quattro Midi PE-Xa 2x25x3,5-25x3,5-20X2,8/140 PN10 бухта 200м '1С</t>
  </si>
  <si>
    <t>USYSTEMS труба Quattro Midi PE-Xa 2x32x4,4-25x3,5-20X2,8/140 PN10 бухта 200м '1С</t>
  </si>
  <si>
    <t>USYSTEMS труба Quattro Midi PE-Xa 2x25x2,3-25x3,5-20X2,8/140 бухта 200м '1Ф</t>
  </si>
  <si>
    <t>USYSTEMS труба Quattro Midi PE-Xa 2x32x2,9-25x3,5-20X2,8/140 бухта 200м '1Ф</t>
  </si>
  <si>
    <t>USYSTEMS труба Quattro Midi PE-Xa 2x40x3,7-32x4,4-25x3,5/175 бухта 200м '1Ф</t>
  </si>
  <si>
    <t>USYSTEMS труба Supra 25x2,3/140 бухта 200м '1Ф</t>
  </si>
  <si>
    <t>USYSTEMS труба Supra 32x2,9/140 бухта 200м '1Ф</t>
  </si>
  <si>
    <t>USYSTEMS труба Supra 40x3,7/140 бухта 150м '1С</t>
  </si>
  <si>
    <t>USYSTEMS труба Supra 50x4,6/140 бухта 150м '1Ф</t>
  </si>
  <si>
    <t>USYSTEMS труба Supra 63x5,8/140 бухта 150м '1Ф</t>
  </si>
  <si>
    <t>USYSTEMS труба Supra 75x6,8/175 бухта 150м '1С</t>
  </si>
  <si>
    <t>USYSTEMS труба Supra 90x8,2/175 бухта 100м '1С</t>
  </si>
  <si>
    <t>USYSTEMS труба Supra 110x10,0/200 бухта 100м '1С</t>
  </si>
  <si>
    <t>USYSTEMS труба Supra Plus с греющим кабелем 10Вт/м 25x2,3/140 бухта 150м '1Ф</t>
  </si>
  <si>
    <t>USYSTEMS труба Supra Plus с греющим кабелем 10Вт/м 32x2,9/140 бухта 150м '1Ф</t>
  </si>
  <si>
    <t>USYSTEMS труба Supra Plus с греющим кабелем 10Вт/м 40x3,7/140 бухта 150м '1С</t>
  </si>
  <si>
    <t>USYSTEMS труба Supra Plus с греющим кабелем 10Вт/м 50x4,6/140 бухта 150м '1С</t>
  </si>
  <si>
    <t>USYSTEMS труба Supra Plus с греющим кабелем 10Вт/м 63x5,8/140 бухта 150м '1С</t>
  </si>
  <si>
    <t>USYSTEMS труба Supra Plus с греющим кабелем 10Вт/м 75x6,8/175 бухта 150м '1С</t>
  </si>
  <si>
    <t>USYSTEMS труба Supra Plus с греющим кабелем 10Вт/м 90x8,2/200 бухта 100м '1С</t>
  </si>
  <si>
    <t>USYSTEMS труба Supra Plus с греющим кабелем 10Вт/м 110x10,0/200 бухта 100м '1С</t>
  </si>
  <si>
    <t>USYSTEMS труба Supra Plus с двумя кабелями 2x10Вт/м 32x2,9/140 бухта 100м '1С</t>
  </si>
  <si>
    <t>USYSTEMS труба Supra Plus с двумя кабелями 2x10Вт/м 40x3,7/175 бухта 150м '1С</t>
  </si>
  <si>
    <t>USYSTEMS труба Supra Plus с двумя кабелями 2x10Вт/м 50x4,6/175 бухта 150м '1С</t>
  </si>
  <si>
    <t>USYSTEMS труба Supra Plus с двумя кабелями 2x10Вт/м 63x5,8/175 бухта 150м '1С</t>
  </si>
  <si>
    <t>USYSTEMS труба Supra Plus с двумя кабелями 2x10Вт/м 75x6,8/175 бухта 150 '1С</t>
  </si>
  <si>
    <t>USYSTEMS труба Supra Plus с двумя кабелями 2x10Вт/м 90x8,2/200 бухта 100 '1С</t>
  </si>
  <si>
    <t>USYSTEMS труба Supra Plus с двумя кабелями 2x10Вт/м 110x10,0/200 бухта 100м '1С</t>
  </si>
  <si>
    <t>USYSTEMS труба Supra Plus Light с греющим кабелем 10Вт/м 32x2,9/75 бухта 10м '10С</t>
  </si>
  <si>
    <t>USYSTEMS труба Supra Plus Light с греющим кабелем 10Вт/м 32x2,9/75 бухта 20м '20С</t>
  </si>
  <si>
    <t>USYSTEMS труба Supra Plus Light с греющим кабелем 10Вт/м 32x2,9/75 бухта 50м '50С</t>
  </si>
  <si>
    <t>USYSTEMS термоусаживаемый концевой уплотнитель для труб Supra Plus Light d32/D75 '1С</t>
  </si>
  <si>
    <t>USYSTEMS термоусаживаемый концевой уплотнитель Single d25-63/D140 '1И</t>
  </si>
  <si>
    <t>USYSTEMS термоусаживаемый концевой уплотнитель Single d40-110/D175-200 '1И</t>
  </si>
  <si>
    <t>USYSTEMS термоусаживаемый концевой уплотнитель Single d125/D200 '1С</t>
  </si>
  <si>
    <t>USYSTEMS термоусаживаемый концевой уплотнитель Twin d20-40/D140 '1И</t>
  </si>
  <si>
    <t>USYSTEMS термоусаживаемый концевой уплотнитель Twin d20-50/D175-200 '1И</t>
  </si>
  <si>
    <t>USYSTEMS термоусаживаемый концевой уплотнитель Twin d63/D200 '1И</t>
  </si>
  <si>
    <t>USYSTEMS термоусаживаемый концевой уплотнитель Quattro d20-40/D140-175-200 '1И</t>
  </si>
  <si>
    <t>USYSTEMS резиновый концевой уплотнитель для труб Single 25+32/140 '1И</t>
  </si>
  <si>
    <t>USYSTEMS резиновый концевой уплотнитель для труб Single 40+50+63/140 '1И</t>
  </si>
  <si>
    <t>USYSTEMS резиновый концевой уплотнитель для труб Twin 25+32+40/140 '1И</t>
  </si>
  <si>
    <t>USYSTEMS резиновый концевой уплотнитель для труб Twin 25+32+40/175 '1И</t>
  </si>
  <si>
    <t>USYSTEMS резиновый концевой уплотнитель для труб Quattro 20+25+32/140 '1И</t>
  </si>
  <si>
    <t>USYSTEMS резиновый концевой уплотнитель для труб Quattro 25+32+40/175 '1И</t>
  </si>
  <si>
    <t>USYSTEMS комплект подключения и окончания греющего кабеля Supra Plus '1И</t>
  </si>
  <si>
    <t>USYSTEMS комплект соединения греющего кабеля Supra Plus '1С</t>
  </si>
  <si>
    <t>USYSTEMS комплект изоляции тройника для предизолированных труб 140/75 '1И</t>
  </si>
  <si>
    <t>USYSTEMS комплект изоляции тройника для предизолированных труб 200/175/140 '1И</t>
  </si>
  <si>
    <t>USYSTEMS комплект изоляции угольника для предизолированных труб 200/175/140 '1Ф</t>
  </si>
  <si>
    <t>USYSTEMS комплект изоляции соединения для предизолированных труб 200/175/140 '1И</t>
  </si>
  <si>
    <t>USYSTEMS комплект изоляции соединения с термоусадкой D140 '1C</t>
  </si>
  <si>
    <t>USYSTEMS комплект изоляции соединения с термоусадкой D175 '1C</t>
  </si>
  <si>
    <t>USYSTEMS комплект изоляции соединения с термоусадкой D200 '1C</t>
  </si>
  <si>
    <t>USYSTEMS комплект прохода через фундамент 140 '1И</t>
  </si>
  <si>
    <t>USYSTEMS комплект прохода через фундамент 175/200 '1Ф</t>
  </si>
  <si>
    <t>USYSTEMS манжета стенового ввода D140 (хомут в комплекте) '1С</t>
  </si>
  <si>
    <t>USYSTEMS манжета стенового ввода D175 (хомут в комплекте) '1С</t>
  </si>
  <si>
    <t>USYSTEMS манжета стенового ввода D200 (хомут в комплекте) '1С</t>
  </si>
  <si>
    <t>USYSTEMS центратор для теплоизолированных труб D140 '1С</t>
  </si>
  <si>
    <t>USYSTEMS центратор для теплоизолированных труб D175 '1С</t>
  </si>
  <si>
    <t>USYSTEMS центратор для теплоизолированных труб D200 '1С</t>
  </si>
  <si>
    <t>USYSTEMS кольцо для труб PE-Xa с упором белое 16 '100Ф</t>
  </si>
  <si>
    <t>USYSTEMS кольцо для труб PE-Xa с упором белое 20 '100И</t>
  </si>
  <si>
    <t>USYSTEMS кольцо для труб PE-Xa с упором белое 50 '50С</t>
  </si>
  <si>
    <t>USYSTEMS угольник PPSU для труб PE-Xa 16-16 '50Ф</t>
  </si>
  <si>
    <t>USYSTEMS угольник PPSU для труб PE-Xa 20-20 '50Ф</t>
  </si>
  <si>
    <t>USYSTEMS угольник PPSU для труб PE-Xa 25-25 '25Ф</t>
  </si>
  <si>
    <t>USYSTEMS угольник PPSU для труб PE-Xa 32-32 '10Ф</t>
  </si>
  <si>
    <t>USYSTEMS угольник PPSU для труб PE-Xa 40-40 '5Ф</t>
  </si>
  <si>
    <t>USYSTEMS соединитель PPSU для труб PE-Xa 16-16 '50Ф</t>
  </si>
  <si>
    <t>USYSTEMS соединитель PPSU для труб PE-Xa 20-20 '50Ф</t>
  </si>
  <si>
    <t>USYSTEMS соединитель PPSU для труб PE-Xa 25-25 '25Ф</t>
  </si>
  <si>
    <t>USYSTEMS соединитель PPSU для труб PE-Xa 32-32 '10Ф</t>
  </si>
  <si>
    <t>USYSTEMS соединитель PPSU для труб PE-Xa 40-40 '10Ф</t>
  </si>
  <si>
    <t>USYSTEMS переходник PPSU для труб PE-Xa 20-16 '50Ф</t>
  </si>
  <si>
    <t>USYSTEMS переходник PPSU для труб PE-Xa 25-16 '25И</t>
  </si>
  <si>
    <t>USYSTEMS переходник PPSU для труб PE-Xa 25-20 '25Ф</t>
  </si>
  <si>
    <t>USYSTEMS переходник PPSU для труб PE-Xa 32-25 '20И</t>
  </si>
  <si>
    <t>USYSTEMS переходник PPSU для труб PE-Xa 40-32 '10И</t>
  </si>
  <si>
    <t>USYSTEMS заглушка для трубы PE-Xa 16 '50И</t>
  </si>
  <si>
    <t>USYSTEMS заглушка латунная для труб PE-Xa 16, тип 2 '100С</t>
  </si>
  <si>
    <t>USYSTEMS заглушка латунная для труб PE-Xa 20, тип 2 '10С</t>
  </si>
  <si>
    <t>USYSTEMS заглушка латунная для труб PE-Xa 25, тип 2 '10С</t>
  </si>
  <si>
    <t>USYSTEMS тройник равнопроходной PPSU для труб PE-Xa 16-16-16 '50Ф</t>
  </si>
  <si>
    <t>USYSTEMS тройник равнопроходной PPSU для труб PE-Xa 20-20-20 '25Ф</t>
  </si>
  <si>
    <t>USYSTEMS тройник равнопроходной PPSU для труб PE-Xa 25-25-25 '20Ф</t>
  </si>
  <si>
    <t>USYSTEMS тройник равнопроходной PPSU для труб PE-Xa 32-32-32 '10Ф</t>
  </si>
  <si>
    <t>USYSTEMS тройник равнопроходной PPSU для труб PE-Xa 40-40-40 '5И</t>
  </si>
  <si>
    <t>USYSTEMS тройник редукционный PPSU для труб PE-Xa 16-20-16 '25Ф</t>
  </si>
  <si>
    <t>USYSTEMS тройник редукционный PPSU для труб PE-Xa 20-16-16 '25Ф</t>
  </si>
  <si>
    <t>USYSTEMS тройник редукционный PPSU для труб PE-Xa 20-16-20 '25Ф</t>
  </si>
  <si>
    <t>USYSTEMS тройник редукционный PPSU для труб PE-Xa 20-20-16 '25Ф</t>
  </si>
  <si>
    <t>USYSTEMS тройник редукционный PPSU для труб PE-Xa 20-25-20 '20И</t>
  </si>
  <si>
    <t>USYSTEMS тройник редукционный PPSU для труб PE-Xa 25-16-16 '20И</t>
  </si>
  <si>
    <t>USYSTEMS тройник редукционный PPSU для труб PE-Xa 25-16-20 '20Ф</t>
  </si>
  <si>
    <t>USYSTEMS тройник редукционный PPSU для труб PE-Xa 25-16-25 '20Ф</t>
  </si>
  <si>
    <t>USYSTEMS тройник редукционный PPSU для труб PE-Xa 25-20-16 '20И</t>
  </si>
  <si>
    <t>USYSTEMS тройник редукционный PPSU для труб PE-Xa 25-20-20 '20Ф</t>
  </si>
  <si>
    <t>USYSTEMS тройник редукционный PPSU для труб PE-Xa 25-20-25 '20Ф</t>
  </si>
  <si>
    <t>USYSTEMS тройник редукционный PPSU для труб PE-Xa 25-25-20 '20И</t>
  </si>
  <si>
    <t>USYSTEMS тройник редукционный PPSU для труб PE-Xa 25-32-25 '10И</t>
  </si>
  <si>
    <t>USYSTEMS тройник редукционный PPSU для труб PE-Xa 32-20-25 '10Ф</t>
  </si>
  <si>
    <t>USYSTEMS тройник редукционный PPSU для труб PE-Xa 32-20-32 '10Ф</t>
  </si>
  <si>
    <t>USYSTEMS тройник редукционный PPSU для труб PE-Xa 32-25-20 '10И</t>
  </si>
  <si>
    <t>USYSTEMS тройник редукционный PPSU для труб PE-Xa 32-25-25 '10И</t>
  </si>
  <si>
    <t>USYSTEMS тройник редукционный PPSU для труб PE-Xa 32-25-32 '10И</t>
  </si>
  <si>
    <t>USYSTEMS тройник редукционный PPSU для труб PE-Xa 40-20-40 '5Ф</t>
  </si>
  <si>
    <t>USYSTEMS тройник редукционный PPSU для труб PE-Xa 40-25-40 '5Ф</t>
  </si>
  <si>
    <t>USYSTEMS тройник редукционный PPSU для труб PE-Xa 40-32-32 '10И</t>
  </si>
  <si>
    <t>USYSTEMS тройник редукционный PPSU для труб PE-Xa 40-32-40 '5И</t>
  </si>
  <si>
    <t>USYSTEMS штуцер с наружной резьбой латунный для труб PE-Xa 16-R1/2"НР, тип 1 '100Ф</t>
  </si>
  <si>
    <t>USYSTEMS штуцер с наружной резьбой латунный для труб PE-Xa 16-R3/4"НР, тип 1 '80И</t>
  </si>
  <si>
    <t>USYSTEMS штуцер с наружной резьбой латунный для труб PE-Xa 20-R1/2"НР, тип 1 '85Ф</t>
  </si>
  <si>
    <t>USYSTEMS штуцер с наружной резьбой латунный для труб PE-Xa 20-R3/4"НР, тип 1 '65Ф</t>
  </si>
  <si>
    <t>USYSTEMS штуцер с наружной резьбой латунный для труб PE-Xa 25-R3/4"НР, тип 1 '50Ф</t>
  </si>
  <si>
    <t>USYSTEMS штуцер с наружной резьбой латунный для труб PE-Xa 25-R1"НР, тип 1 '35Ф</t>
  </si>
  <si>
    <t>USYSTEMS штуцер с наружной резьбой латунный для труб PE-Xa 32-R1"НР, тип 1 '20Ф</t>
  </si>
  <si>
    <t>USYSTEMS штуцер с внутренней резьбой латунный для труб PE-Xa 16-Rp1/2"ВР, тип 1 '80Ф</t>
  </si>
  <si>
    <t>USYSTEMS штуцер с внутренней резьбой латунный для труб PE-Xa 20-Rp1/2"ВР, тип 1 '80Ф</t>
  </si>
  <si>
    <t>USYSTEMS штуцер с внутренней резьбой латунный для труб PE-Xa 20-Rp3/4"ВР, тип 1 '50Ф</t>
  </si>
  <si>
    <t>USYSTEMS штуцер с внутренней резьбой латунный для труб PE-Xa 25-Rp3/4"ВР, тип 1 '40Ф</t>
  </si>
  <si>
    <t>USYSTEMS штуцер с внутренней резьбой латунный для труб PE-Xa 25-Rp1"ВР, тип 1 '30Ф</t>
  </si>
  <si>
    <t>USYSTEMS штуцер с внутренней резьбой латунный для труб PE-Xa 32-Rp1"ВР, тип 1 '20Ф</t>
  </si>
  <si>
    <t>USYSTEMS штуцер с накидной гайкой латунный для труб PE-Xa 16-G1/2"НГ, тип 1 '100Ф</t>
  </si>
  <si>
    <t>USYSTEMS штуцер с накидной гайкой латунный для труб PE-Xa 20-G1/2"НГ, тип 1 '75Ф</t>
  </si>
  <si>
    <t>USYSTEMS штуцер с накидной гайкой латунный для труб PE-Xa 20-G3/4"НГ, тип 1 '70Ф</t>
  </si>
  <si>
    <t>USYSTEMS штуцер с накидной гайкой латунный для труб PE-Xa 25-G3/4"НГ, тип 1 '50Ф</t>
  </si>
  <si>
    <t>USYSTEMS штуцер с накидной гайкой латунный для труб PE-Xa 25-G1"НГ, тип 1 '40И</t>
  </si>
  <si>
    <t>USYSTEMS угольник с наружной резьбой латунный для труб PE-Xa 16-R1/2"НР, тип 1 '80Ф</t>
  </si>
  <si>
    <t>USYSTEMS угольник с наружной резьбой латунный для труб PE-Xa 20-R1/2"НР, тип 1 '60Ф</t>
  </si>
  <si>
    <t>USYSTEMS угольник с наружной резьбой латунный для труб PE-Xa 20-R3/4"НР, тип 1 '50И</t>
  </si>
  <si>
    <t>USYSTEMS угольник с наружной резьбой латунный для труб PE-Xa 25-R3/4"НР, тип 1 '35И</t>
  </si>
  <si>
    <t>USYSTEMS угольник с наружной резьбой латунный для труб PE-Xa 32-R1"НР, тип 1 '18И</t>
  </si>
  <si>
    <t>USYSTEMS угольник с внутренней резьбой латунный для труб PE-Xa 16-Rp1/2"ВР, тип 1 '70Ф</t>
  </si>
  <si>
    <t>USYSTEMS угольник с внутренней резьбой латунный для труб PE-Xa 20-Rp1/2"ВР, тип 1 '55И</t>
  </si>
  <si>
    <t>USYSTEMS угольник с внутренней резьбой латунный для труб PE-Xa 20-Rp3/4"ВР, тип 1 '40И</t>
  </si>
  <si>
    <t>USYSTEMS угольник с внутренней резьбой латунный для труб PE-Xa 25-Rp3/4"ВР, тип 1 '35И</t>
  </si>
  <si>
    <t>USYSTEMS угольник с накидной гайкой латунный для труб PE-Xa 16-G1/2"НГ, тип 1 '70А</t>
  </si>
  <si>
    <t>USYSTEMS угольник с накидной гайкой латунный для труб PE-Xa 20-G1/2"НГ, тип 1 '50И</t>
  </si>
  <si>
    <t>USYSTEMS угольник с накидной гайкой латунный для труб PE-Xa 20-G3/4"НГ, тип 1 '50С</t>
  </si>
  <si>
    <t>USYSTEMS угольник с накидной гайкой латунный для труб PE-Xa 25-G3/4"НГ, тип 1 '35И</t>
  </si>
  <si>
    <t>USYSTEMS тройник с внутренней резьбой латунный для труб PE-Xa 16-Rp1/2"ВР-16, тип 1 '50И</t>
  </si>
  <si>
    <t>USYSTEMS тройник с внутренней резьбой латунный для труб PE-Xa 20-Rp1/2"ВР-20, тип 1 '30И</t>
  </si>
  <si>
    <t>USYSTEMS тройник с внутренней резьбой латунный для труб PE-Xa 25-Rp1/2"ВР-25, тип 1 '25И</t>
  </si>
  <si>
    <t>USYSTEMS тройник с внутренней резьбой латунный для труб PE-Xa 25-Rp3/4"ВР-25, тип 1 '20А</t>
  </si>
  <si>
    <t>USYSTEMS тройник с внутренней резьбой латунный для труб PE-Xa 32-Rp1"ВР-32, тип 1 '10И</t>
  </si>
  <si>
    <t>USYSTEMS штуцер с наружной резьбой латунный для труб PE-Xa 16-R1/2"НР, тип 2 '100Ф</t>
  </si>
  <si>
    <t>USYSTEMS штуцер с наружной резьбой латунный для труб PE-Xa 16-R3/4"НР, тип 2 '80Ф</t>
  </si>
  <si>
    <t>USYSTEMS штуцер с наружной резьбой латунный для труб PE-Xa 20-R1/2"НР, тип 2 '90Ф</t>
  </si>
  <si>
    <t>USYSTEMS штуцер с наружной резьбой латунный для труб PE-Xa 20-R3/4"НР, тип 2 '70Ф</t>
  </si>
  <si>
    <t>USYSTEMS штуцер с наружной резьбой латунный для труб PE-Xa 25-R3/4"НР, тип 2 '40Ф</t>
  </si>
  <si>
    <t>USYSTEMS штуцер с наружной резьбой латунный для труб PE-Xa 25-R1"НР, тип 2 '40Ф</t>
  </si>
  <si>
    <t>USYSTEMS штуцер с наружной резьбой латунный для труб PE-Xa 32-R1"НР, тип 2 '10Ф</t>
  </si>
  <si>
    <t>USYSTEMS штуцер с наружной резьбой латунный для труб PE-Xa 40-R1 1/4"НР, тип 2 '20Ф</t>
  </si>
  <si>
    <t>USYSTEMS штуцер с внутренней резьбой латунный для труб PE-Xa 16-G1/2"ВР, тип 2 '60Ф</t>
  </si>
  <si>
    <t>USYSTEMS штуцер с внутренней резьбой латунный для труб PE-Xa 16-G3/4"ВР, тип 2 '50И</t>
  </si>
  <si>
    <t>USYSTEMS штуцер с внутренней резьбой латунный для труб PE-Xa 20-G1/2"ВР, тип 2 '60Ф</t>
  </si>
  <si>
    <t>USYSTEMS штуцер с внутренней резьбой латунный для труб PE-Xa 20-G3/4"ВР, тип 2 '40Ф</t>
  </si>
  <si>
    <t>USYSTEMS штуцер с внутренней резьбой латунный для труб PE-Xa 25-G3/4"ВР, тип 2 '40Ф</t>
  </si>
  <si>
    <t>USYSTEMS штуцер с внутренней резьбой латунный для труб PE-Xa 25-G1"ВР, тип 2 '35Ф</t>
  </si>
  <si>
    <t>USYSTEMS штуцер с внутренней резьбой латунный для труб PE-Xa 32-G1"ВР, тип 2 '20Ф</t>
  </si>
  <si>
    <t>USYSTEMS штуцер с накидной гайкой латунный для труб PE-Xa 16-G1/2"НГ, тип 2 '100Ф</t>
  </si>
  <si>
    <t>USYSTEMS штуцер с накидной гайкой латунный для труб PE-Xa 16-G3/4"НГ, тип 2 '80И</t>
  </si>
  <si>
    <t>USYSTEMS штуцер с накидной гайкой латунный для труб PE-Xa 20-G3/4"НГ, тип 2 '50Ф</t>
  </si>
  <si>
    <t>USYSTEMS штуцер с накидной гайкой латунный для труб PE-Xa 20-G1"НГ, тип 2 '40И</t>
  </si>
  <si>
    <t>USYSTEMS штуцер с накидной гайкой латунный для труб PE-Xa 25-G1"НГ, тип 2 '40И</t>
  </si>
  <si>
    <t>USYSTEMS водорозетка Smart Aqua PE-Xa под планку M 16-Rp1/2"ВР L=43мм, тип 1 '40Ф</t>
  </si>
  <si>
    <t>USYSTEMS водорозетка Smart Aqua PE-Xa под планку M 20-Rp1/2"ВР L=43мм, тип 1 '35Ф</t>
  </si>
  <si>
    <t>USYSTEMS водорозетка Smart Aqua PE-Xa под планку удлиненная L 16-Rp1/2"ВР L=49мм, тип 1 '40Ф</t>
  </si>
  <si>
    <t>USYSTEMS водорозетка Smart Aqua PE-Xa под планку удлиненная L 20-Rp1/2"ВР L=49мм, тип 1 '35Ф</t>
  </si>
  <si>
    <t>USYSTEMS водорозетка Smart Aqua PE-Xa под планку экстрадлинная XXL 16-Rp1/2"ВР L=82мм, тип 1 '5С</t>
  </si>
  <si>
    <t>USYSTEMS водорозетка Smart Aqua PE-Xa под планку экстрадлинная XXL 20-Rp1/2"ВР L=82мм, тип 1 '5С</t>
  </si>
  <si>
    <t>USYSTEMS водорозетка Smart Aqua PE-Xa U-профиль M 16-Rp1/2"ВР-16 L=43мм, тип 1 '16Ф</t>
  </si>
  <si>
    <t>USYSTEMS водорозетка Smart Aqua PE-Xa U-профиль M 20-Rp1/2"ВР-20 L=43мм, тип 1 '16Ф</t>
  </si>
  <si>
    <t>USYSTEMS водорозетка Smart Aqua PE-Xa U-профиль удлиненная L 16-Rp1/2"ВР-16 L=49мм, тип 1 '16Ф</t>
  </si>
  <si>
    <t>USYSTEMS водорозетка Smart Aqua PE-Xa U-профиль удлиненная L 20-Rp1/2"ВР-20 L=49мм, тип 1 '16Ф</t>
  </si>
  <si>
    <t>USYSTEMS штуцер с накидной гайкой латунный для труб PE-Xa 16-G3/4"НГ Евроконус, тип 2 '80И</t>
  </si>
  <si>
    <t>USYSTEMS штуцер с накидной гайкой латунный для труб PE-Xa 20-G3/4"НГ Евроконус, тип 2 '50Ф</t>
  </si>
  <si>
    <t>USYSTEMS штуцер с накидной гайкой латунный для труб PE-Xa 25-G3/4"НГ Евроконус, тип 2 '40С</t>
  </si>
  <si>
    <t>USYSTEMS угольник Smart Radi из никелированной латунной трубки 16-15 L=300мм, тип 1 '10Ф</t>
  </si>
  <si>
    <t>USYSTEMS угольник Smart Radi из никелированной латунной трубки 20-15 L=300мм, тип 1 '10Ф</t>
  </si>
  <si>
    <t>USYSTEMS угольник Smart Radi из никелированной латунной трубки 16-15 l=1000мм, тип 1 '15И</t>
  </si>
  <si>
    <t>USYSTEMS тройник Smart Radi из никелированной латунной трубки 16-15CU-16 L=300мм, тип 1 '10Ф</t>
  </si>
  <si>
    <t>USYSTEMS тройник Smart Radi из никелированной латунной трубки 20-15CU-20 L=300мм, тип 1 '10Ф</t>
  </si>
  <si>
    <t>USYSTEMS кольцо Minitec с упором белое 10 '10С</t>
  </si>
  <si>
    <t>SMART components</t>
  </si>
  <si>
    <t>USYSTEMS штуцер Minitec с внутренней резьбой 10-G3/4"ВР Евроконус, тип 2 (без кольца) '10С</t>
  </si>
  <si>
    <t>USYSTEMS штуцер Minitec с наружной резьбой 10-R1/2"НР, тип 2 (без кольца) '10С</t>
  </si>
  <si>
    <t>USYSTEMS соединитель Minitec для труб 10 PE-X, тип 2 (без колец) '10С</t>
  </si>
  <si>
    <t>USYSTEMS переходник Minitec 20х10 PE-X, тип 2 (без колец) '5С</t>
  </si>
  <si>
    <t>USYSTEMS надвижная гильза аксиальная 16 Uni '50С</t>
  </si>
  <si>
    <t>USYSTEMS надвижная гильза аксиальная 20 Uni '25С</t>
  </si>
  <si>
    <t>USYSTEMS надвижная гильза аксиальная 25 Uni '20С</t>
  </si>
  <si>
    <t>USYSTEMS надвижная гильза аксиальная 32 Uni '20С</t>
  </si>
  <si>
    <t>USYSTEMS надвижная гильза аксиальная 16 Uni никелированная '50С</t>
  </si>
  <si>
    <t>USYSTEMS надвижная гильза аксиальная 20 Uni никелированная '25С</t>
  </si>
  <si>
    <t>USYSTEMS надвижная гильза аксиальная 16 '50С</t>
  </si>
  <si>
    <t>USYSTEMS надвижная гильза аксиальная 20 '50С</t>
  </si>
  <si>
    <t>USYSTEMS надвижная гильза аксиальная 25 '25С</t>
  </si>
  <si>
    <t>USYSTEMS надвижная гильза аксиальная 32 '10С</t>
  </si>
  <si>
    <t>USYSTEMS угольник аксиальный 16-16 '10С</t>
  </si>
  <si>
    <t>USYSTEMS угольник аксиальный 20-20 '10С</t>
  </si>
  <si>
    <t>USYSTEMS угольник аксиальный 25-25 '10С</t>
  </si>
  <si>
    <t>USYSTEMS угольник аксиальный 32-32 '10С</t>
  </si>
  <si>
    <t>USYSTEMS муфта аксиальная 16-16 '10С</t>
  </si>
  <si>
    <t>USYSTEMS муфта аксиальная 20-20 '10С</t>
  </si>
  <si>
    <t>USYSTEMS муфта аксиальная 25-25 '10С</t>
  </si>
  <si>
    <t>USYSTEMS муфта аксиальная 32-32 '5С</t>
  </si>
  <si>
    <t>USYSTEMS переходник аксиальный 20-16 '10С</t>
  </si>
  <si>
    <t>USYSTEMS переходник аксиальный 25-16 '10С</t>
  </si>
  <si>
    <t>USYSTEMS переходник аксиальный 25-20 '10С</t>
  </si>
  <si>
    <t>USYSTEMS переходник аксиальный 32-25 '10С</t>
  </si>
  <si>
    <t>USYSTEMS заглушка аксиальная 16 '10С</t>
  </si>
  <si>
    <t>USYSTEMS заглушка аксиальная 20 '10С</t>
  </si>
  <si>
    <t>USYSTEMS заглушка аксиальная 25 '10С</t>
  </si>
  <si>
    <t>USYSTEMS тройник аксиальный равнопроходной 16-16-16 '10С</t>
  </si>
  <si>
    <t>USYSTEMS тройник аксиальный равнопроходной 20-20-20 '10С</t>
  </si>
  <si>
    <t>USYSTEMS тройник аксиальный равнопроходной 25-25-25 '5С</t>
  </si>
  <si>
    <t>USYSTEMS тройник аксиальный равнопроходной 32-32-32 '5С</t>
  </si>
  <si>
    <t>USYSTEMS тройник аксиальный редукционный 16-20-16 '10С</t>
  </si>
  <si>
    <t>USYSTEMS тройник аксиальный редукционный 20-16-16 '10С</t>
  </si>
  <si>
    <t>USYSTEMS тройник аксиальный редукционный 20-16-20 '10С</t>
  </si>
  <si>
    <t>USYSTEMS тройник аксиальный редукционный 20-20-16 '10С</t>
  </si>
  <si>
    <t>USYSTEMS тройник аксиальный редукционный 20-25-16 '10С</t>
  </si>
  <si>
    <t>USYSTEMS тройник аксиальный редукционный 20-25-20 '10С</t>
  </si>
  <si>
    <t>USYSTEMS тройник аксиальный редукционный 25-16-16 '10С</t>
  </si>
  <si>
    <t>USYSTEMS тройник аксиальный редукционный 25-16-20 '10С</t>
  </si>
  <si>
    <t>USYSTEMS тройник аксиальный редукционный 25-16-25 '10С</t>
  </si>
  <si>
    <t>USYSTEMS тройник аксиальный редукционный 25-20-16 '10С</t>
  </si>
  <si>
    <t>USYSTEMS тройник аксиальный редукционный 25-20-20 '10С</t>
  </si>
  <si>
    <t>USYSTEMS тройник аксиальный редукционный 25-20-25 '10С</t>
  </si>
  <si>
    <t>USYSTEMS тройник аксиальный редукционный 25-25-16 '10С</t>
  </si>
  <si>
    <t>USYSTEMS тройник аксиальный редукционный 25-25-20 '10С</t>
  </si>
  <si>
    <t>USYSTEMS тройник аксиальный редукционный 25-32-25 '5С</t>
  </si>
  <si>
    <t>USYSTEMS тройник аксиальный редукционный 32-16-25 '5С</t>
  </si>
  <si>
    <t>USYSTEMS тройник аксиальный редукционный 32-16-32 '5С</t>
  </si>
  <si>
    <t>USYSTEMS тройник аксиальный редукционный 32-20-25 '5С</t>
  </si>
  <si>
    <t>USYSTEMS тройник аксиальный редукционный 32-20-32 '5С</t>
  </si>
  <si>
    <t>USYSTEMS тройник аксиальный редукционный 32-25-20 '5С</t>
  </si>
  <si>
    <t>USYSTEMS тройник аксиальный редукционный 32-25-25 '5С</t>
  </si>
  <si>
    <t>USYSTEMS тройник аксиальный редукционный 32-25-32 '5С</t>
  </si>
  <si>
    <t>USYSTEMS штуцер аксиальный с наружной резьбой 16-R1/2"НР '10С</t>
  </si>
  <si>
    <t>USYSTEMS штуцер аксиальный с наружной резьбой 16-R3/4"НР '10С</t>
  </si>
  <si>
    <t>USYSTEMS штуцер аксиальный с наружной резьбой 20-R1/2"НР '10С</t>
  </si>
  <si>
    <t>USYSTEMS штуцер аксиальный с наружной резьбой 20-R3/4"НР '10С</t>
  </si>
  <si>
    <t>USYSTEMS штуцер аксиальный с наружной резьбой 25-R1/2"НР '10С</t>
  </si>
  <si>
    <t>USYSTEMS штуцер аксиальный с наружной резьбой 25-R3/4"НР '10С</t>
  </si>
  <si>
    <t>USYSTEMS штуцер аксиальный с наружной резьбой 25-R1"НР '10С</t>
  </si>
  <si>
    <t>USYSTEMS штуцер аксиальный с наружной резьбой 32-R3/4"НР '5С</t>
  </si>
  <si>
    <t>USYSTEMS штуцер аксиальный с наружной резьбой 32-R1"НР '10С</t>
  </si>
  <si>
    <t>USYSTEMS штуцер аксиальный с внутренней резьбой 16-Rp1/2"ВР '10С</t>
  </si>
  <si>
    <t>USYSTEMS штуцер аксиальный с внутренней резьбой  16-Rp3/4"ВР '10С</t>
  </si>
  <si>
    <t>USYSTEMS штуцер аксиальный с внутренней резьбой 20-Rp1/2"ВР '10С</t>
  </si>
  <si>
    <t>USYSTEMS штуцер аксиальный с внутренней резьбой 20-Rp3/4"ВР '10С</t>
  </si>
  <si>
    <t>USYSTEMS штуцер аксиальный с внутренней резьбой  25-Rp1/2"ВР '10С</t>
  </si>
  <si>
    <t>USYSTEMS штуцер аксиальный с внутренней резьбой 25-Rp3/4"ВР '10С</t>
  </si>
  <si>
    <t>USYSTEMS штуцер аксиальный с внутренней резьбой  25-Rp1"ВР '10С</t>
  </si>
  <si>
    <t>USYSTEMS штуцер аксиальный с внутренней резьбой  32-Rp1"ВР '5С</t>
  </si>
  <si>
    <t>USYSTEMS штуцер аксиальный с накидной гайкой 16-G1/2"НГ '10С</t>
  </si>
  <si>
    <t>USYSTEMS штуцер аксиальный с накидной гайкой 16-G3/4"НГ '10С</t>
  </si>
  <si>
    <t>USYSTEMS штуцер аксиальный с накидной гайкой 20-G1/2"НГ '10С</t>
  </si>
  <si>
    <t>USYSTEMS штуцер аксиальный с накидной гайкой 20-G3/4"НГ '10С</t>
  </si>
  <si>
    <t>USYSTEMS штуцер аксиальный с накидной гайкой 25-G3/4"НГ '10С</t>
  </si>
  <si>
    <t>USYSTEMS штуцер аксиальный с накидной гайкой 25-G1"НГ '10С</t>
  </si>
  <si>
    <t>USYSTEMS штуцер аксиальный с накидной гайкой 32-G1"НГ '5С</t>
  </si>
  <si>
    <t>USYSTEMS угольник аксиальный с наружной резьбой 16-R1/2"НР '10С</t>
  </si>
  <si>
    <t>USYSTEMS угольник аксиальный с наружной резьбой  16-R3/4"НР '10С</t>
  </si>
  <si>
    <t>USYSTEMS угольник аксиальный с наружной резьбой  20-R1/2"НР '10С</t>
  </si>
  <si>
    <t>USYSTEMS угольник аксиальный с наружной резьбой  20-R3/4"НР '10С</t>
  </si>
  <si>
    <t>USYSTEMS угольник аксиальный с наружной резьбой  25-R3/4"НР '10С</t>
  </si>
  <si>
    <t>USYSTEMS угольник аксиальный с наружной резьбой  32-R1"НР '5С</t>
  </si>
  <si>
    <t>USYSTEMS угольник аксиальный с внутренней резьбой  16-Rp1/2"ВР '10С</t>
  </si>
  <si>
    <t>USYSTEMS угольник аксиальный с внутренней резьбой  16-Rp3/4"ВР '10С</t>
  </si>
  <si>
    <t>USYSTEMS угольник аксиальный с внутренней резьбой  20-Rp1/2"ВР '10С</t>
  </si>
  <si>
    <t>USYSTEMS угольник аксиальный с внутренней резьбой  20-Rp3/4"ВР '10С</t>
  </si>
  <si>
    <t>USYSTEMS угольник аксиальный с внутренней резьбой  25-Rp3/4"ВР '10С</t>
  </si>
  <si>
    <t>USYSTEMS угольник аксиальный с накидной гайкой 16-G1/2"НГ '10С</t>
  </si>
  <si>
    <t>USYSTEMS угольник аксиальный с накидной гайкой 20-G1/2"НГ '10С</t>
  </si>
  <si>
    <t>USYSTEMS угольник аксиальный с накидной гайкой 20-G3/4"НГ '10С</t>
  </si>
  <si>
    <t>USYSTEMS угольник аксиальный с накидной гайкой 25-G3/4"НГ '10С</t>
  </si>
  <si>
    <t>USYSTEMS тройник аксиальный с внутренней резьбой 16-Rp1/2"ВР-16 '10С</t>
  </si>
  <si>
    <t>USYSTEMS тройник аксиальный с внутренней резьбой 20-Rp1/2"ВР-20 '10С</t>
  </si>
  <si>
    <t>USYSTEMS тройник аксиальный с внутренней резьбой 25-Rp1/2"ВР-25 '5С</t>
  </si>
  <si>
    <t>USYSTEMS тройник аксиальный с внутренней резьбой 25-Rp3/4"ВР-25 '10С</t>
  </si>
  <si>
    <t>USYSTEMS тройник аксиальный с внутренней резьбой 32-Rp3/4"ВР-32 '10С</t>
  </si>
  <si>
    <t>USYSTEMS тройник аксиальный с внутренней резьбой 32-Rp1"ВР-32 '10С</t>
  </si>
  <si>
    <t>USYSTEMS водорозетка аксиальная M l=43мм 16x1/2"ВР '10С</t>
  </si>
  <si>
    <t>USYSTEMS водорозетка аксиальная под планку M 16-Rp1/2"ВР L=43мм '10С</t>
  </si>
  <si>
    <t>USYSTEMS водорозетка аксиальная под планку M 20-Rp1/2"ВР L=43мм '10С</t>
  </si>
  <si>
    <t>USYSTEMS водорозетка аксиальная под планку M 20-Rp3/4"ВР l=43мм '10С</t>
  </si>
  <si>
    <t>USYSTEMS водорозетка аксиальная под планку экстрадлинная XXL 16-Rp1/2"ВР L=82мм '5С</t>
  </si>
  <si>
    <t>USYSTEMS водорозетка аксиальная под планку экстрадлинная XXL 20-Rp1/2"ВР L=82мм '5С</t>
  </si>
  <si>
    <t>USYSTEMS водорозетка аксиальная под планку U-профиль M 16-Rp1/2"ВР-16 l=43мм '16С</t>
  </si>
  <si>
    <t>USYSTEMS водорозетка аксиальная под планку U-профиль M 20-Rp1/2"ВР-20 l=43мм '16С</t>
  </si>
  <si>
    <t>USYSTEMS водорозетка аксиальная под планку U-профиль удлиненная L 16-Rp1/2"ВР-16 l=49мм '16С</t>
  </si>
  <si>
    <t>USYSTEMS водорозетка аксиальная под планку U-профиль удлиненная L 20-Rp1/2"ВР-20 l=49мм '16С</t>
  </si>
  <si>
    <t>USYSTEMS штуцер аксиальный с накидной гайкой 16-G3/4"НГ Евроконус '10С</t>
  </si>
  <si>
    <t>USYSTEMS штуцер аксиальный с накидной гайкой 20-G3/4"НГ Евроконус '10С</t>
  </si>
  <si>
    <t>USYSTEMS угольник аксиальный для радиатора 16-15CU l=300мм '10С</t>
  </si>
  <si>
    <t>USYSTEMS тройник аксиальный для радиатора 16-15CU-16 L=300мм '10С</t>
  </si>
  <si>
    <t>USYSTEMS тройник аксиальный для радиатора 20-15CU-20 L=300мм '10С</t>
  </si>
  <si>
    <t>USYSTEMS зажимной наконечник с наружной резьбой для полимерных труб PN6 25x2,3-R3/4"НР '1Ф</t>
  </si>
  <si>
    <t>USYSTEMS зажимной наконечник с наружной резьбой для полимерных труб PN6 32x2,9-R1"НР '1Ф</t>
  </si>
  <si>
    <t>USYSTEMS зажимной наконечник с наружной резьбой для полимерных труб PN6 40x3,7-R1 1/4"НР '1Ф</t>
  </si>
  <si>
    <t>USYSTEMS зажимной наконечник с наружной резьбой для полимерных труб PN6 50x4,6-R1 1/2"НР '1Ф</t>
  </si>
  <si>
    <t>USYSTEMS зажимной наконечник с наружной резьбой для полимерных труб PN6 63x5,8-R2"НР, тип 1 '1Ф</t>
  </si>
  <si>
    <t>USYSTEMS зажимной наконечник с наружной резьбой для полимерных труб PN6 63x5,8-R2"НР '1Ф</t>
  </si>
  <si>
    <t>USYSTEMS зажимной наконечник с наружной резьбой для полимерных труб PN6 75x6,8-R2 1/2"НР '1И</t>
  </si>
  <si>
    <t>USYSTEMS зажимной наконечник с наружной резьбой для полимерных труб PN6 90x8,2-R3"НР '1И</t>
  </si>
  <si>
    <t>USYSTEMS зажимной наконечник с наружной резьбой для полимерных труб PN6 110x10,0-R4"НР '1Ф</t>
  </si>
  <si>
    <t>USYSTEMS зажимной наконечник с наружной резьбой для полимерных труб PN6 125x11,4-R4"НР '1И</t>
  </si>
  <si>
    <t>USYSTEMS зажимной штуцер с наружной резьбой 20x2,8-3/4"НР '1И</t>
  </si>
  <si>
    <t>USYSTEMS зажимной наконечник с наружной резьбой для полимерных труб PN10 25x3,5-R3/4"НР '1Ф</t>
  </si>
  <si>
    <t>USYSTEMS зажимной наконечник с наружной резьбой для полимерных труб PN10 32x4,4-R1"НР '1И</t>
  </si>
  <si>
    <t>USYSTEMS зажимной наконечник с наружной резьбой для полимерных труб PN10 40x5,5-R1 1/4"НР '1И</t>
  </si>
  <si>
    <t>USYSTEMS зажимной наконечник с наружной резьбой для полимерных труб PN10 50x6,9-R1 1/2"НР '1И</t>
  </si>
  <si>
    <t>USYSTEMS зажимной наконечник с наружной резьбой для полимерных труб PN10 63x8,6-R2"НР '1И</t>
  </si>
  <si>
    <t>USYSTEMS зажимной наконечник с наружной резьбой для полимерных труб PN10 75x10,3-R2 1/2"НР '1И</t>
  </si>
  <si>
    <t>USYSTEMS зажимной наконечник с наружной резьбой для полимерных труб PN10 90x12,3-R3"НР '1Ф</t>
  </si>
  <si>
    <t>USYSTEMS зажимной наконечник с наружной резьбой для полимерных труб PN10 110x15,1-R4"НР '1Ф</t>
  </si>
  <si>
    <t>USYSTEMS зажимной наконечник под сварку для полимерных труб PN6 40x3,7-38 '1С</t>
  </si>
  <si>
    <t>USYSTEMS зажимной наконечник под сварку для полимерных труб PN6 50x4,6-45 '1С</t>
  </si>
  <si>
    <t>USYSTEMS зажимной наконечник под сварку для полимерных труб PN6 63x5,8-57 '1С</t>
  </si>
  <si>
    <t>USYSTEMS зажимной наконечник под сварку для полимерных труб PN6 75x6,8-76,1 '1С</t>
  </si>
  <si>
    <t>USYSTEMS зажимной наконечник под сварку для полимерных труб PN6 90x8,2-88,9 '1С</t>
  </si>
  <si>
    <t>USYSTEMS зажимной наконечник под сварку для полимерных труб PN6 110x10,0-108 '1С</t>
  </si>
  <si>
    <t>USYSTEMS зажимной наконечник под сварку для полимерных труб PN6 125x11,4-114,3 '1С</t>
  </si>
  <si>
    <t>USYSTEMS зажимной наконечник под сварку для полимерных труб PN10 40x5,5-38 '1С</t>
  </si>
  <si>
    <t>USYSTEMS зажимной наконечник под сварку для полимерных труб PN10 50x6,9-45 '1С</t>
  </si>
  <si>
    <t>USYSTEMS зажимной наконечник под сварку для полимерных труб PN10 63x8,6-57 '1С</t>
  </si>
  <si>
    <t>USYSTEMS зажимной наконечник под сварку для полимерных труб PN10 75x10,3-76,1 '1С</t>
  </si>
  <si>
    <t>USYSTEMS зажимной наконечник под сварку для полимерных труб PN10 90x12,3-88,9 '1С</t>
  </si>
  <si>
    <t>USYSTEMS зажимной наконечник под сварку для полимерных труб PN10 110x15,1-108 '1С</t>
  </si>
  <si>
    <t>USYSTEMS зажимной соединитель для полимерных труб PN6 25x2,3-25x2,3 '1И</t>
  </si>
  <si>
    <t>USYSTEMS зажимной соединитель для полимерных труб PN6 32x2,9-32x2,9 '1И</t>
  </si>
  <si>
    <t>USYSTEMS зажимной соединитель для полимерных труб PN6 40x3,7-40x3,7 '1И</t>
  </si>
  <si>
    <t>USYSTEMS зажимной соединитель для полимерных труб PN6 50x4,6-50x4,6 '1И</t>
  </si>
  <si>
    <t>USYSTEMS зажимной соединитель для полимерных труб PN6 63x5,8-63x5,8 '1А</t>
  </si>
  <si>
    <t>USYSTEMS зажимной соединитель для полимерных труб PN6 75x6,8-75x6,8 '1С</t>
  </si>
  <si>
    <t>USYSTEMS зажимной соединитель для полимерных труб PN6 90x8,2-90x8,2 '1С</t>
  </si>
  <si>
    <t>USYSTEMS зажимной соединитель для полимерных труб PN6 110x10-110x10 '1А</t>
  </si>
  <si>
    <t>USYSTEMS зажимной соединитель для полимерных труб PN6 125x11,4-125x11,4 '1С</t>
  </si>
  <si>
    <t>USYSTEMS зажимной соединитель для полимерных труб PN10 25x3,5-25x3,5 '1С</t>
  </si>
  <si>
    <t>USYSTEMS зажимной соединитель для полимерных труб PN10 32x4,4-32x4,4 '1И</t>
  </si>
  <si>
    <t>USYSTEMS зажимной соединитель для полимерных труб PN10 40x5,5-40x5,5 '1С</t>
  </si>
  <si>
    <t>USYSTEMS зажимной соединитель для полимерных труб PN10 50x6,9-50x6,9 '1А</t>
  </si>
  <si>
    <t>USYSTEMS зажимной соединитель для полимерных труб PN10 63x8,6-63x8,6 '1А</t>
  </si>
  <si>
    <t>USYSTEMS тройник с внутренней резьбой Rp1"ВР-Rp1"ВР-Rp1"ВР '1С</t>
  </si>
  <si>
    <t>USYSTEMS тройник с внутренней резьбой Rp1 1/4"ВР-Rp1 1/4"ВР-Rp1 1/4"ВР '1И</t>
  </si>
  <si>
    <t>USYSTEMS тройник с внутренней резьбой Rp1 1/2"ВР-Rp1 1/2"ВР-Rp1 1/2"ВР '1И</t>
  </si>
  <si>
    <t>USYSTEMS тройник с внутренней резьбой Rp2"ВР-Rp2"ВР-Rp2"ВР '1И</t>
  </si>
  <si>
    <t>USYSTEMS тройник с внутренней резьбой Rp2 1/2"ВР-Rp2 1/2"ВР-Rp2 1/2"ВР '1И</t>
  </si>
  <si>
    <t>USYSTEMS тройник с внутренней резьбой Rp3"ВР-Rp3"ВР-Rp3"ВР '1И</t>
  </si>
  <si>
    <t>USYSTEMS тройник с внутренней резьбой Rp4"ВР-Rp4"ВР-Rp4"ВР '1И</t>
  </si>
  <si>
    <t>USYSTEMS угольник с внутренней резьбой Rp1"ВР-Rp1"ВР '1C</t>
  </si>
  <si>
    <t>USYSTEMS угольник с внутренней резьбой Rp1 1/4"ВР-Rp1 1/4"ВР '1C</t>
  </si>
  <si>
    <t>USYSTEMS угольник с внутренней резьбой Rp1 1/2"ВР-Rp1 1/2"ВР '1C</t>
  </si>
  <si>
    <t>USYSTEMS угольник с внутренней резьбой Rp2"ВР-Rp2"ВР '1C</t>
  </si>
  <si>
    <t>USYSTEMS угольник с внутренней резьбой Rp2 1/2"ВР-Rp2 1/2"ВР '1C</t>
  </si>
  <si>
    <t>USYSTEMS угольник с внутренней резьбой Rp3"ВР-Rp3"ВР '1C</t>
  </si>
  <si>
    <t>USYSTEMS угольник с внутренней резьбой Rp4"Вр-Rp4"Вр '1C</t>
  </si>
  <si>
    <t>USYSTEMS муфта R1/2"ВР-R1/2"ВР '1С</t>
  </si>
  <si>
    <t>USYSTEMS муфта R3/4"ВР-R3/4"ВР '1С</t>
  </si>
  <si>
    <t>USYSTEMS муфта R1"ВР-R1"ВР '1С</t>
  </si>
  <si>
    <t>USYSTEMS муфта R1 1/4"ВР-R1 1/4"ВР '1А</t>
  </si>
  <si>
    <t>USYSTEMS муфта R1 1/2"ВР-R1 1/2"ВР '1С</t>
  </si>
  <si>
    <t>USYSTEMS муфта R2"ВР-R2"ВР '1А</t>
  </si>
  <si>
    <t>USYSTEMS муфта R2 1/2"ВР-R2 1/2"ВР '1С</t>
  </si>
  <si>
    <t>USYSTEMS муфта R3"ВР-R3"ВР '1C</t>
  </si>
  <si>
    <t>USYSTEMS муфта R4"ВР-R4"ВР '1C</t>
  </si>
  <si>
    <t>USYSTEMS муфта места крепления R3/4"НР-R3/4"ВР '1С</t>
  </si>
  <si>
    <t>USYSTEMS муфта места крепления R1"НР-R1"ВР '1С</t>
  </si>
  <si>
    <t>USYSTEMS муфта места крепления R1_1/4"НР-R1_1/4"ВР '1С</t>
  </si>
  <si>
    <t>USYSTEMS муфта места крепления R1_1/2"НР-R1_1/2"ВР '1С</t>
  </si>
  <si>
    <t>USYSTEMS муфта места крепления R2"НР-R2"ВР '1С</t>
  </si>
  <si>
    <t>USYSTEMS муфта места крепления R2_1/2"НР-R2_1/2"ВР '1С</t>
  </si>
  <si>
    <t>USYSTEMS муфта места крепления R3"НР-R3"ВР '1С</t>
  </si>
  <si>
    <t>USYSTEMS муфта места крепления R4"НР-R4"ВР '1С</t>
  </si>
  <si>
    <t>USYSTEMS футорка R3/4"НР-R1/2"ВР '1С</t>
  </si>
  <si>
    <t>USYSTEMS футорка R1"НР-R1/2"ВР '1С</t>
  </si>
  <si>
    <t>USYSTEMS футорка R1"НР-R3/4"ВР '1С</t>
  </si>
  <si>
    <t>USYSTEMS футорка R1 1/4"НР-R3/4"ВР '1С</t>
  </si>
  <si>
    <t>USYSTEMS футорка R1 1/2"НР-R3/4"ВР '1С</t>
  </si>
  <si>
    <t>USYSTEMS футорка R1 1/4"НР-R1"ВР '1С</t>
  </si>
  <si>
    <t>USYSTEMS футорка R1 1/2"НР-R1"ВР '1С</t>
  </si>
  <si>
    <t>USYSTEMS футорка R1 1/2"НР-R1 1/4"ВР '1С</t>
  </si>
  <si>
    <t>USYSTEMS футорка R2"НР-R1"ВР '1С</t>
  </si>
  <si>
    <t>USYSTEMS футорка R2"НР-R1 1/4"ВР '1С</t>
  </si>
  <si>
    <t>USYSTEMS футорка R2"НР-R1 1/2"ВР '1С</t>
  </si>
  <si>
    <t>USYSTEMS футорка R2 1/2"НР-R1 1/4"ВР '1С</t>
  </si>
  <si>
    <t>USYSTEMS футорка R2 1/2"НР-R1 1/2"ВР '1С</t>
  </si>
  <si>
    <t>USYSTEMS футорка R2 1/2"НР-R2"ВР '1С</t>
  </si>
  <si>
    <t>USYSTEMS футорка R3"НР-R2"ВР '1С</t>
  </si>
  <si>
    <t>USYSTEMS футорка R3"НР-R2 1/2"ВР '1С</t>
  </si>
  <si>
    <t>USYSTEMS футорка R4"НР-R2"ВР '1С</t>
  </si>
  <si>
    <t>USYSTEMS футорка R4"НР-R2 1/2"ВР '1С</t>
  </si>
  <si>
    <t>USYSTEMS футорка R4"НР-R3"ВР '1С</t>
  </si>
  <si>
    <t>USYSTEMS фланец резьбовой DN25 PN16 Rp1"ВР '1С</t>
  </si>
  <si>
    <t>USYSTEMS фланец резьбовой DN32 PN16 Rp1 1/4"ВР '1С</t>
  </si>
  <si>
    <t>USYSTEMS фланец резьбовой DN40 PN16 Rp1 1/2"ВР '1С</t>
  </si>
  <si>
    <t>USYSTEMS фланец резьбовой DN50 PN16 Rp2"ВР '1С</t>
  </si>
  <si>
    <t>USYSTEMS фланец резьбовой DN65 PN16 Rp2 1/2"ВР '1С</t>
  </si>
  <si>
    <t>USYSTEMS фланец резьбовой DN80 PN16 Rp3"ВР '1С</t>
  </si>
  <si>
    <t>USYSTEMS фланец резьбовой DN100 PN16 Rp4"ВР '1С</t>
  </si>
  <si>
    <t>USYSTEMS пресс-угольник MLC Plus латунный 16-16 '10С</t>
  </si>
  <si>
    <t>USYSTEMS пресс-угольник MLC Plus латунный 20-20 '10С</t>
  </si>
  <si>
    <t>USYSTEMS пресс-угольник MLC Plus латунный 26-26 '10С</t>
  </si>
  <si>
    <t>USYSTEMS пресс-угольник MLC Plus латунный 32-32 '5С</t>
  </si>
  <si>
    <t>USYSTEMS пресс-угольник MLC латунный 40-40 '1С</t>
  </si>
  <si>
    <t>USYSTEMS пресс-соединитель MLC Plus латунный 16-16 '10С</t>
  </si>
  <si>
    <t>USYSTEMS пресс-соединитель MLC Plus латунный 20-20 '10С</t>
  </si>
  <si>
    <t>USYSTEMS пресс-соединитель MLC Plus латунный 26-26 '10С</t>
  </si>
  <si>
    <t>USYSTEMS пресс-соединитель MLC Plus латунный 32-32 '5С</t>
  </si>
  <si>
    <t>USYSTEMS пресс-соединитель MLC латунный 40-40 '1С</t>
  </si>
  <si>
    <t>USYSTEMS пресс-переходник MLC Plus латунный 20-16 '10С</t>
  </si>
  <si>
    <t>USYSTEMS пресс-переходник MLC Plus латунный 26-16 '10С</t>
  </si>
  <si>
    <t>USYSTEMS пресс-переходник MLC Plus латунный 26-20 '10С</t>
  </si>
  <si>
    <t>USYSTEMS пресс-переходник MLC Plus латунный 32-20 '5С</t>
  </si>
  <si>
    <t>USYSTEMS пресс-переходник MLC Plus латунный 32-26 '5С</t>
  </si>
  <si>
    <t>USYSTEMS пресс-переходник MLC латунный 40-26 '1С</t>
  </si>
  <si>
    <t>USYSTEMS пресс-переходник MLC латунный 40-32 '1С</t>
  </si>
  <si>
    <t>USYSTEMS пресс-заглушка MLC Plus латунная 16 '10С</t>
  </si>
  <si>
    <t>USYSTEMS пресс-заглушка MLC Plus латунная 20 '10С</t>
  </si>
  <si>
    <t>USYSTEMS пресс-тройник MLC Plus равнопроходной латунный 16-16-16 '10С</t>
  </si>
  <si>
    <t>USYSTEMS пресс-тройник MLC Plus равнопроходной латунный 20-20-20 '10С</t>
  </si>
  <si>
    <t>USYSTEMS пресс-тройник MLC Plus равнопроходной латунный 26-26-26 '10С</t>
  </si>
  <si>
    <t>USYSTEMS пресс-тройник MLC Plus равнопроходной латунный 32-32-32 '5С</t>
  </si>
  <si>
    <t>USYSTEMS пресс-тройник MLC равнопроходной латунный 40-40-40 '1С</t>
  </si>
  <si>
    <t>USYSTEMS пресс-тройник MLC Plus редукционный латунный 16-20-16 '10С</t>
  </si>
  <si>
    <t>USYSTEMS пресс-тройник MLC Plus редукционный латунный 20-16-16 '10С</t>
  </si>
  <si>
    <t>USYSTEMS пресс-тройник MLC Plus редукционный латунный 20-16-20 '10С</t>
  </si>
  <si>
    <t>USYSTEMS пресс-тройник MLC Plus редукционный латунный 20-20-16 '10С</t>
  </si>
  <si>
    <t>USYSTEMS пресс-тройник MLC Plus редукционный латунный 20-26-16 '10С</t>
  </si>
  <si>
    <t>USYSTEMS пресс-тройник MLC Plus редукционный латунный 20-26-20 '10С</t>
  </si>
  <si>
    <t>USYSTEMS пресс-тройник MLC Plus редукционный латунный 26-16-20 '10С</t>
  </si>
  <si>
    <t>USYSTEMS пресс-тройник MLC Plus редукционный латунный 26-16-26 '10С</t>
  </si>
  <si>
    <t>USYSTEMS пресс-тройник MLC Plus редукционный латунный 26-20-20 '10С</t>
  </si>
  <si>
    <t>USYSTEMS пресс-тройник MLC Plus редукционный латунный 26-20-26 '10С</t>
  </si>
  <si>
    <t>USYSTEMS пресс-тройник MLC Plus редукционный латунный 32-16-32 '5С</t>
  </si>
  <si>
    <t>USYSTEMS пресс-тройник MLC Plus редукционный латунный 32-20-32 '5С</t>
  </si>
  <si>
    <t>USYSTEMS пресс-тройник MLC Plus редукционный латунный 32-26-26 '5С</t>
  </si>
  <si>
    <t>USYSTEMS пресс-тройник MLC Plus редукционный латунный 32-26-32 '5С</t>
  </si>
  <si>
    <t>USYSTEMS пресс-тройник MLC редукционный латунный 40-20-40 '1С</t>
  </si>
  <si>
    <t>USYSTEMS пресс-тройник MLC редукционный латунный 40-26-32 '1С</t>
  </si>
  <si>
    <t>USYSTEMS пресс-тройник MLC редукционный латунный 40-26-40 '1С</t>
  </si>
  <si>
    <t>USYSTEMS пресс-тройник MLC редукционный латунный 40-32-32 '1С</t>
  </si>
  <si>
    <t>USYSTEMS пресс-тройник MLC редукционный латунный 40-32-40 '1С</t>
  </si>
  <si>
    <t>USYSTEMS пресс-штуцер MLC Plus с наружной резьбой 16-R1/2"НР '10С</t>
  </si>
  <si>
    <t>USYSTEMS пресс-штуцер MLC Plus с наружной резьбой 16-R3/4"НР '10С</t>
  </si>
  <si>
    <t>USYSTEMS пресс-штуцер MLC Plus с наружной резьбой 20-R1/2"НР '10С</t>
  </si>
  <si>
    <t>USYSTEMS пресс-штуцер MLC Plus с наружной резьбой 20-R3/4"НР '10С</t>
  </si>
  <si>
    <t>USYSTEMS пресс-штуцер MLC Plus с наружной резьбой 26-R3/4"НР '10С</t>
  </si>
  <si>
    <t>USYSTEMS пресс-штуцер MLC Plus с наружной резьбой 26-R1"НР '10С</t>
  </si>
  <si>
    <t>USYSTEMS пресс-штуцер MLC Plus с наружной резьбой 32-R1"НР '5С</t>
  </si>
  <si>
    <t>USYSTEMS пресс-штуцер MLC с наружной резьбой 40-R1 1/4"НР '1С</t>
  </si>
  <si>
    <t>USYSTEMS пресс-штуцер MLC Plus с внутренней резьбой 16-Rp1/2"ВР '10С</t>
  </si>
  <si>
    <t>USYSTEMS пресс-штуцер MLC Plus с внутренней резьбой 16-Rp3/4"ВР '10С</t>
  </si>
  <si>
    <t>USYSTEMS пресс-штуцер MLC Plus с внутренней резьбой 20-Rp1/2"ВР '10С</t>
  </si>
  <si>
    <t>USYSTEMS пресс-штуцер MLC Plus с внутренней резьбой 20-Rp3/4"ВР '10С</t>
  </si>
  <si>
    <t>USYSTEMS пресс-штуцер MLC Plus с внутренней резьбой 26-Rp3/4"ВР '10С</t>
  </si>
  <si>
    <t>USYSTEMS пресс-штуцер MLC Plus с внутренней резьбой 26-Rp1"ВР '10С</t>
  </si>
  <si>
    <t>USYSTEMS пресс-штуцер MLC Plus с внутренней резьбой 32-Rp1"ВР '5С</t>
  </si>
  <si>
    <t>USYSTEMS пресс-штуцер MLC с внутренней резьбой 40-Rp1 1/4"ВР '1С</t>
  </si>
  <si>
    <t>USYSTEMS пресс-штуцер MLC Plus с накидной гайкой 16-G1/2"НГ '10С</t>
  </si>
  <si>
    <t>USYSTEMS пресс-штуцер MLC Plus с накидной гайкой 16-G3/4"НГ '10С</t>
  </si>
  <si>
    <t>USYSTEMS пресс-штуцер MLC Plus с накидной гайкой 20-G1/2"НГ '10С</t>
  </si>
  <si>
    <t>USYSTEMS пресс-штуцер MLC Plus с накидной гайкой 20-G3/4"НГ '10С</t>
  </si>
  <si>
    <t>USYSTEMS пресс-штуцер MLC Plus с накидной гайкой 26-G3/4"НГ '10С</t>
  </si>
  <si>
    <t>USYSTEMS пресс-штуцер MLC Plus с накидной гайкой 26-G1"НГ '10С</t>
  </si>
  <si>
    <t>USYSTEMS пресс-штуцер MLC Plus с накидной гайкой 32-G1"НГ '5С</t>
  </si>
  <si>
    <t>USYSTEMS пресс-штуцер MLC с накидной гайкой 40-G1 1/4"НГ '1С</t>
  </si>
  <si>
    <t>USYSTEMS пресс-угольник MLC Plus с наружной резьбой 16-R1/2"НР '10С</t>
  </si>
  <si>
    <t>USYSTEMS пресс-угольник MLC Plus с наружной резьбой 16-R3/4"НР '10С</t>
  </si>
  <si>
    <t>USYSTEMS пресс-угольник MLC Plus с наружной резьбой 20-R1/2"НР '10С</t>
  </si>
  <si>
    <t>USYSTEMS пресс-угольник MLC Plus с наружной резьбой 20-R3/4"НР '10С</t>
  </si>
  <si>
    <t>USYSTEMS пресс-угольник MLC Plus с наружной резьбой 26-R3/4"НР '10С</t>
  </si>
  <si>
    <t>USYSTEMS пресс-угольник MLC Plus с наружной резьбой 26-R1"НР '10С</t>
  </si>
  <si>
    <t>USYSTEMS пресс-угольник MLC Plus с внутренней резьбой 16-Rp1/2"ВР '10С</t>
  </si>
  <si>
    <t>USYSTEMS пресс-угольник MLC Plus с внутренней резьбой 20-Rp1/2"ВР '10С</t>
  </si>
  <si>
    <t>USYSTEMS пресс-угольник MLC Plus с внутренней резьбой 20-Rp3/4"ВР '10С</t>
  </si>
  <si>
    <t>USYSTEMS пресс-угольник MLC Plus с внутренней резьбой 20-Rp1"ВР '10С</t>
  </si>
  <si>
    <t>USYSTEMS пресс-угольник MLC Plus с внутренней резьбой 26-Rp3/4"ВР '10С</t>
  </si>
  <si>
    <t>USYSTEMS пресс-угольник MLC Plus с внутренней резьбой 26-Rp1"ВР '10С</t>
  </si>
  <si>
    <t>USYSTEMS пресс-тройник MLC Plus с наружной резьбой 16-R1/2"НР-16 '10С</t>
  </si>
  <si>
    <t>USYSTEMS пресс-тройник MLC Plus с наружной резьбой 20-R1/2"НР-20 '10С</t>
  </si>
  <si>
    <t>USYSTEMS пресс-тройник MLC Plus с наружной резьбой 20-R3/4"НР-20 '10С</t>
  </si>
  <si>
    <t>USYSTEMS пресс-тройник MLC Plus с наружной резьбой 26-R1/2"НР-26 '10С</t>
  </si>
  <si>
    <t>USYSTEMS пресс-тройник MLC Plus с наружной резьбой 26-R3/4"НР-26 '10С</t>
  </si>
  <si>
    <t>USYSTEMS пресс-тройник MLC Plus с наружной резьбой 26-R1"НР-26 '10С</t>
  </si>
  <si>
    <t>USYSTEMS пресс-тройник MLC Plus с внутренней резьбой 16-Rp1/2"ВР-16 '10С</t>
  </si>
  <si>
    <t>USYSTEMS пресс-тройник MLC Plus с внутренней резьбой 20-Rp1/2"ВР-20 '10С</t>
  </si>
  <si>
    <t>USYSTEMS пресс-тройник MLC Plus с внутренней резьбой 20-Rp3/4"ВР-20 '10С</t>
  </si>
  <si>
    <t>USYSTEMS пресс-тройник MLC Plus с внутренней резьбой 26-Rp1/2"ВР-26 '10С</t>
  </si>
  <si>
    <t>USYSTEMS пресс-тройник MLC Plus с внутренней резьбой 26-Rp3/4"ВР-26 '10С</t>
  </si>
  <si>
    <t>USYSTEMS пресс-тройник MLC Plus с внутренней резьбой 26-Rp1"ВР-26 '10С</t>
  </si>
  <si>
    <t>USYSTEMS пресс-тройник MLC Plus с внутренней резьбой 32-Rp1/2"ВР-32 '5С</t>
  </si>
  <si>
    <t>USYSTEMS пресс-угольник MLC Plus для радиатора 16-15CU l=300мм '1С</t>
  </si>
  <si>
    <t>USYSTEMS пресс-угольник MLC Plus для радиатора 16-15CU l=750мм '1С</t>
  </si>
  <si>
    <t>USYSTEMS пресс-штуцер MLC Plus с накидной гайкой 16-3/4"НГ Евроконус '10С</t>
  </si>
  <si>
    <t>USYSTEMS пресс-штуцер MLC Plus с накидной гайкой 20-3/4"НГ Евроконус '10С</t>
  </si>
  <si>
    <t>USYSTEMS пресс-водорозетка MLC Plus 16-Rp1/2"ВР '10С</t>
  </si>
  <si>
    <t>USYSTEMS пресс-водорозетка MLC Plus 20-Rp1/2"ВР '10С</t>
  </si>
  <si>
    <t>USYSTEMS пресс-водорозетка MLC Plus 20-Rp3/4"ВР '10С</t>
  </si>
  <si>
    <t>USYSTEMS пресс-водорозетка MLC Plus под планку M 16-Rp1/2"ВР L=43мм '10С</t>
  </si>
  <si>
    <t>USYSTEMS пресс-водорозетка MLC Plus под планку M 20-Rp1/2"ВР L=43мм '10С</t>
  </si>
  <si>
    <t>USYSTEMS пресс-водорозетка MLC Plus под планку экстрадлинная XXL 16-Rp1/2"ВР L=82мм '10С</t>
  </si>
  <si>
    <t>USYSTEMS пресс-водорозетка MLC Plus под планку экстрадлинная XXL 20-Rp1/2"ВР L=82мм '10С</t>
  </si>
  <si>
    <t>USYSTEMS пресс-водорозетка MLC Plus под планку U-профиль удлиненная L 16-Rp1/2"ВР-16 L=49мм '14С</t>
  </si>
  <si>
    <t>USYSTEMS пресс-водорозетка MLC Plus под планку U-профиль удлиненная L 20-Rp1/2"ВР-20 L=49мм '14С</t>
  </si>
  <si>
    <t>USYSTEMS рем/комплект MLC Plus для пресс-фитинга, гильза с кольцом 16 '5С</t>
  </si>
  <si>
    <t>USYSTEMS рем/комплект MLC Plus для пресс-фитинга, гильза с кольцом 20 '5С</t>
  </si>
  <si>
    <t>USYSTEMS коллектор FT с клапанами стальной, выходы 3x3/4" Евроконус '1Ф</t>
  </si>
  <si>
    <t>USYSTEMS коллектор FT с клапанами стальной, выходы 4x3/4" Евроконус '1Ф</t>
  </si>
  <si>
    <t>USYSTEMS коллектор FT с клапанами стальной, выходы 5x3/4" Евроконус '1Ф</t>
  </si>
  <si>
    <t>USYSTEMS коллектор FT с клапанами стальной, выходы 6x3/4" Евроконус '1И</t>
  </si>
  <si>
    <t>USYSTEMS коллектор FT с клапанами стальной, выходы 9x3/4" Евроконус '1И</t>
  </si>
  <si>
    <t>USYSTEMS коллектор FT с клапанами стальной, выходы 10x3/4" Евроконус '1И</t>
  </si>
  <si>
    <t>USYSTEMS коллектор FT с клапанами стальной, выходы 11x3/4" Евроконус '1И</t>
  </si>
  <si>
    <t>USYSTEMS коллектор FT с расходомерами стальной, выходы 2x3/4 Евроконус '1И</t>
  </si>
  <si>
    <t>USYSTEMS коллектор FT с расходомерами стальной, выходы 3x3/4 Евроконус '1И</t>
  </si>
  <si>
    <t>USYSTEMS коллектор FT с расходомерами стальной, выходы 4x3/4 Евроконус '1Ф</t>
  </si>
  <si>
    <t>USYSTEMS коллектор FT с расходомерами стальной, выходы 5x3/4 Евроконус '1Ф</t>
  </si>
  <si>
    <t>USYSTEMS коллектор FT с расходомерами стальной, выходы 9x3/4 Евроконус '1Ф</t>
  </si>
  <si>
    <t>USYSTEMS коллектор UN с клапанами стальной с накидной гайкой, выходы 2x3/4" Евроконус '1И</t>
  </si>
  <si>
    <t>USYSTEMS коллектор UN с клапанами стальной с накидной гайкой, выходы 3x3/4" Евроконус '1Ф</t>
  </si>
  <si>
    <t>USYSTEMS коллектор UN с клапанами стальной с накидной гайкой, выходы 4x3/4" Евроконус '1Ф</t>
  </si>
  <si>
    <t>USYSTEMS коллектор UN с клапанами стальной с накидной гайкой, выходы 5x3/4" Евроконус '1Ф</t>
  </si>
  <si>
    <t>USYSTEMS коллектор UN с клапанами стальной с накидной гайкой, выходы 6x3/4" Евроконус '1И</t>
  </si>
  <si>
    <t>USYSTEMS коллектор UN с клапанами стальной с накидной гайкой, выходы 7x3/4" Евроконус '1Ф</t>
  </si>
  <si>
    <t>USYSTEMS коллектор UN с клапанами стальной с накидной гайкой, выходы 8x3/4" Евроконус '1Ф</t>
  </si>
  <si>
    <t>USYSTEMS коллектор UN с клапанами стальной с накидной гайкой, выходы 9x3/4" Евроконус '1И</t>
  </si>
  <si>
    <t>USYSTEMS коллектор UN с клапанами стальной с накидной гайкой, выходы 10x3/4" Евроконус '1И</t>
  </si>
  <si>
    <t>USYSTEMS коллектор UN с клапанами стальной с накидной гайкой, выходы 11x3/4" Евроконус '1И</t>
  </si>
  <si>
    <t>USYSTEMS коллектор UN с клапанами стальной с накидной гайкой, выходы 12x3/4" Евроконус '1И</t>
  </si>
  <si>
    <t>USYSTEMS коллектор UN с расходомерами стальной с накидной гайкой, выходы 2x3/4 Евроконус '1И</t>
  </si>
  <si>
    <t>USYSTEMS коллектор UN с расходомерами стальной с накидной гайкой, выходы 3x3/4 Евроконус '1И</t>
  </si>
  <si>
    <t>USYSTEMS коллектор UN с расходомерами стальной с накидной гайкой, выходы 4x3/4 Евроконус '1Ф</t>
  </si>
  <si>
    <t>USYSTEMS коллектор UN с расходомерами стальной с накидной гайкой, выходы 5x3/4 Евроконус '1Ф</t>
  </si>
  <si>
    <t>USYSTEMS коллектор UN с расходомерами стальной с накидной гайкой, выходы 6x3/4 Евроконус '1Ф</t>
  </si>
  <si>
    <t>USYSTEMS коллектор UN с расходомерами стальной с накидной гайкой, выходы 7x3/4 Евроконус '1Ф</t>
  </si>
  <si>
    <t>USYSTEMS коллектор UN с расходомерами стальной с накидной гайкой, выходы 8x3/4 Евроконус '1Ф</t>
  </si>
  <si>
    <t>USYSTEMS коллектор UN с расходомерами стальной с накидной гайкой, выходы 9x3/4 Евроконус '1Ф</t>
  </si>
  <si>
    <t>USYSTEMS коллектор UN с расходомерами стальной с накидной гайкой, выходы 10x3/4 Евроконус '1Ф</t>
  </si>
  <si>
    <t>USYSTEMS коллектор UN с расходомерами стальной с накидной гайкой, выходы 11x3/4 Евроконус '1И</t>
  </si>
  <si>
    <t>USYSTEMS коллектор UN с расходомерами стальной с накидной гайкой, выходы 12x3/4 Евроконус '1Ф</t>
  </si>
  <si>
    <t>USYSTEMS накидная гайка для коллектора из нержавеющей стали '10И</t>
  </si>
  <si>
    <t>USYSTEMS кран шаровой BV-S 1"НР-1"ВР, комплект '1И</t>
  </si>
  <si>
    <t>USYSTEMS запасной расходомер для коллектора UN '1С</t>
  </si>
  <si>
    <t>USYSTEMS заглушка для коллектора SHB 3/4"ВР '1И</t>
  </si>
  <si>
    <t>USYSTEMS коллектор SHB 3/4" бронзовый с вентилями НР/ВР 2x3/4"НР Евроконус, ц/ц 50мм '1И</t>
  </si>
  <si>
    <t>USYSTEMS коллектор SHB 3/4" бронзовый с вентилями НР/ВР 3x3/4"НР Евроконус, ц/ц 50мм '1И</t>
  </si>
  <si>
    <t>USYSTEMS коллектор SHB 3/4" бронзовый с вентилями НР/ВР 4x3/4"НР Евроконус, ц/ц 50мм '1И</t>
  </si>
  <si>
    <t>USYSTEMS кран шаровой с накидной гайкой НР-ВР G3/4 '1С</t>
  </si>
  <si>
    <t>USYSTEMS коллектор SH 3/4" с вентилями НР/ВР 3x1/2"НР, ц/ц 38мм '5И</t>
  </si>
  <si>
    <t>USYSTEMS заглушка для коллектора SH 3/4"ВР (с плоским уплотнением) '20А</t>
  </si>
  <si>
    <t>USYSTEMS заглушка для коллектора SH 1"ВР (с плоским уплотнением) '20И</t>
  </si>
  <si>
    <t>USYSTEMS узел нижнего подключения радиатора G3/4"НР ЕК-G3/4"НГ ЕК + ниппели 3/4-1/2 '1Ф</t>
  </si>
  <si>
    <t>USYSTEMS угловой узел нижнего подключения радиатора G3/4"НР ЕК-G3/4"НГ ЕК + ниппели 3/4-1/2 '1И</t>
  </si>
  <si>
    <t>USYSTEMS ниппель переходной Smart Radi G3/4"НР-G1/2"НР Евроконус (с уплотнением) '10Ф</t>
  </si>
  <si>
    <t>USYSTEMS зажимной адаптер Smart Radi 15-3/4"ВР Евроконус, тип 1 '10Ф</t>
  </si>
  <si>
    <t>USYSTEMS зажимной адаптер Flex латунный PE-X 16x2,2-3/4"ВР Евроконус '10Ф</t>
  </si>
  <si>
    <t>USYSTEMS зажимной адаптер Flex латунный PE-X 20x2,8-3/4"ВР Евроконус '10Ф</t>
  </si>
  <si>
    <t>USYSTEMS зажимной адаптер Flex латунный PE-X 16x2,0-3/4"ВР Евроконус '10Ф</t>
  </si>
  <si>
    <t>USYSTEMS зажимной адаптер Flex латунный PE-X 20x2,0-3/4"ВР Евроконус '10Ф</t>
  </si>
  <si>
    <t>USYSTEMS зажимной адаптер Flex-X латунный PE-X 16x2,2-1/2"ВР '50И</t>
  </si>
  <si>
    <t>USYSTEMS зажимной адаптер Uni-X латунный MLC 16x2,0-3/4"ВР Евроконус '50Ф</t>
  </si>
  <si>
    <t>USYSTEMS зажимной адаптер MLC 16x2,0-3/4"ВР Евроконус '10Ф</t>
  </si>
  <si>
    <t>USYSTEMS зажимной адаптер MLC 20x2,0-3/4"ВР Евроконус '10И</t>
  </si>
  <si>
    <t>USYSTEMS монтажный угол Smart Aqua для водорозеток 75/100/150мм '6И</t>
  </si>
  <si>
    <t>USYSTEMS монтажная планка Smart Aqua для водорозеток 75/100/150мм '6И</t>
  </si>
  <si>
    <t>USYSTEMS панель Nubus, пенополистирол EPS 20 мм для труб 14-17мм (площадь одной панели 0,88 м2) '10Ф</t>
  </si>
  <si>
    <t>USYSTEMS панель Nubus, пенополистирол EPS 30 мм для труб 14-17мм (площадь одной панели 0,88 м2) '10Ф</t>
  </si>
  <si>
    <t>USYSTEMS панель Nubus без теплоизоляции для труб 14-17мм (площадь одной панели 0,88 м2) '20С</t>
  </si>
  <si>
    <t xml:space="preserve">USYSTEMS трак фиксирующий для труб 16-20 мм, ц/ц 50 мм, l=500 мм '100И </t>
  </si>
  <si>
    <t>Мультифольга Multifoil 4мм 25x1,2м '30Ф</t>
  </si>
  <si>
    <t>USYSTEMS гидроизоляционная плёнка с разметкой для тёплого пола, 1,1х100х0,00015м, рулон 110м2 '110С</t>
  </si>
  <si>
    <t>USYSTEMS демпферная лента Multi с плёнкой 25м 150x8мм '100И</t>
  </si>
  <si>
    <t>USYSTEMS расширительный профиль Multi 1250x100x10мм '10Ф</t>
  </si>
  <si>
    <t>USYSTEMS пластификатор для тёплого пола 10л '1Ф</t>
  </si>
  <si>
    <t>USYSTEMS фиксатор Tacker стандартный для труб 16-20мм H=42мм '1000Ф</t>
  </si>
  <si>
    <t>USYSTEMS фиксатор Tacker длинный для труб 16-20мм H=50мм '1000И</t>
  </si>
  <si>
    <t>Разматыватель для бухт труб диаметром 16-32 мм складной '1С</t>
  </si>
  <si>
    <t>USYSTEMS сегмент промышленного коллектора Magna 1 1/2" с клапаном, ответвление G3/4"НР Евроконус '1И</t>
  </si>
  <si>
    <t>USYSTEMS сегмент промышленного коллектора Magna 1 1/2" с клапаном и адаптером для трубы 25x2,3 мм '1И</t>
  </si>
  <si>
    <t>USYSTEMS сегмент промышленного коллектора Magna 1 1/2" с расходомером, ответвление G3/4"НР Евроконус '1И</t>
  </si>
  <si>
    <t>USYSTEMS сегмент промышленного коллектора Magna 1 1/2" с расходомером и адаптером для трубы 25x2,3 мм '1И</t>
  </si>
  <si>
    <t>USYSTEMS базовый комплект для промышленного коллектора Magna '1И</t>
  </si>
  <si>
    <t>USYSTEMS манометр с монтажным вентилем '1С</t>
  </si>
  <si>
    <t>USYSTEMS кронштейны для промышленного коллектора Magna, комплект '1И</t>
  </si>
  <si>
    <t>USYSTEMS кран шаровой для промышленного коллектора Magna G 1 1/2", комплект '1И</t>
  </si>
  <si>
    <t>USYSTEMS ключ монтажный для коллектора Magna '1С</t>
  </si>
  <si>
    <t>Tools</t>
  </si>
  <si>
    <t>USYSTEMS расходомер для промышленного коллектора '1С</t>
  </si>
  <si>
    <t>USYSTEMS труба PE-RT тип II SDR11 D90х8,2 '1С</t>
  </si>
  <si>
    <t>USYSTEMS труба PE-RT тип II SDR11 D110х10 '1С</t>
  </si>
  <si>
    <t>USYSTEMS труба PE-RT тип II SDR11 D160х14,6 '1С</t>
  </si>
  <si>
    <t>USYSTEMS коллектор PE-RT тип II SDR11 D90х8,2 1x15 ц/ц 400 6 м '1С</t>
  </si>
  <si>
    <t>USYSTEMS коллектор PE-RT тип II SDR11 D90х8,2  1x12 ц/ц 500 6 м '1С</t>
  </si>
  <si>
    <t>USYSTEMS коллектор PE-RT тип II SDR11 D110х10 1x15 ц/ц 400 6 м '1С</t>
  </si>
  <si>
    <t>USYSTEMS коллектор PE-RT тип II SDR11 D110х10 1x12 ц/ц 500 6 м '1С</t>
  </si>
  <si>
    <t>USYSTEMS коллектор PE-RT тип II SDR11 D160х14,6 1x15 ц/ц 400 6 м '1С</t>
  </si>
  <si>
    <t>USYSTEMS коллектор PE-RT тип II SDR11 D160х14,6 1x12 ц/ц 500 6 м '1С</t>
  </si>
  <si>
    <t>USYSTEMS отвод литой 90° PE-RT тип II SDR11 D90х8,2 '1С</t>
  </si>
  <si>
    <t>USYSTEMS отвод литой 90° PE-RT тип II SDR11 D110х10 '1С</t>
  </si>
  <si>
    <t>USYSTEMS отвод литой 90° PE-RT тип II SDR11 D160х14,6 '1С</t>
  </si>
  <si>
    <t>USYSTEMS отвод э/св 90° PE-RT тип II SDR11 D90 '1С</t>
  </si>
  <si>
    <t>USYSTEMS отвод э/св 90° PE-RT тип II SDR11 D110 '1С</t>
  </si>
  <si>
    <t>USYSTEMS отвод э/св 90° PE-RT тип II SDR11 D160 '1С</t>
  </si>
  <si>
    <t>USYSTEMS муфта э/св PE-RT тип II SDR11 D25 '1С</t>
  </si>
  <si>
    <t>USYSTEMS муфта э/св PE-RT тип II SDR11 D90 '1С</t>
  </si>
  <si>
    <t>USYSTEMS муфта э/св PE-RT тип II SDR11 D110 '1С</t>
  </si>
  <si>
    <t>USYSTEMS муфта э/св PE-RT тип II SDR11 D160 '1С</t>
  </si>
  <si>
    <t>USYSTEMS переход литой PE-RT тип II SDR11 D110х90 '1С</t>
  </si>
  <si>
    <t>USYSTEMS переход литой PE-RT тип II SDR11 D160х110 '1С</t>
  </si>
  <si>
    <t>USYSTEMS переход э/св PE-RT тип II SDR11 D110х90 '1С</t>
  </si>
  <si>
    <t>USYSTEMS переход э/св PE-RT тип II SDR11 D160х110 '1С</t>
  </si>
  <si>
    <t>USYSTEMS заглушка э/св PE-RT тип II SDR11 D90 '1С</t>
  </si>
  <si>
    <t>USYSTEMS заглушка э/св PE-RT тип II SDR11 D110 '1С</t>
  </si>
  <si>
    <t>USYSTEMS заглушка э/св PE-RT тип II SDR11 D160 '1С</t>
  </si>
  <si>
    <t>USYSTEMS втулка под фланец PE-RT тип II SDR11 D90х8,2 '1С</t>
  </si>
  <si>
    <t>USYSTEMS втулка под фланец PE-RT тип II SDR11 D110х10 '1С</t>
  </si>
  <si>
    <t>USYSTEMS втулка под фланец PE-RT тип II SDR11 D160х14,6 '1С</t>
  </si>
  <si>
    <t>USYSTEMS фланец стальной в ПП покрытии PN16 D90 '1С</t>
  </si>
  <si>
    <t>USYSTEMS фланец стальной в ПП покрытии PN16 D110 '1С</t>
  </si>
  <si>
    <t>USYSTEMS фланец стальной в ПП покрытии PN16 D160 '1С</t>
  </si>
  <si>
    <t>USYSTEMS одинарный коллектор 110мм, 1x15 петель ц/ц 400мм, L=6м '1С</t>
  </si>
  <si>
    <t>USYSTEMS одинарный коллектор 110мм, 1x12 петель ц/ц 500мм, L=6м '1С</t>
  </si>
  <si>
    <t xml:space="preserve">USYSTEMS одинарный коллектор 160мм, 1x15 петель ц/ц 400мм, L=6м '1С </t>
  </si>
  <si>
    <t>USYSTEMS одинарный коллектор 160мм, 1x12 петель ц/ц 500мм, L=6м '1С</t>
  </si>
  <si>
    <t>USYSTEMS труба магистральная 110x10,0 SDR11 6м ПЭ100 '1С</t>
  </si>
  <si>
    <t>USYSTEMS труба магистральная 160x14,6 SDR11 6м ПЭ100 '1С</t>
  </si>
  <si>
    <t>USYSTEMS переходник литой 160-110 SDR11 ПЭ100 '1С</t>
  </si>
  <si>
    <t>USYSTEMS заглушка электросварная 110 SDR11 ПЭ100 '1С</t>
  </si>
  <si>
    <t>USYSTEMS заглушка электросварная 160 SDR11 ПЭ100 '1С</t>
  </si>
  <si>
    <t>USYSTEMS втулка под фланец удлиненная 110 SDR11 ПЭ100 '1С</t>
  </si>
  <si>
    <t>USYSTEMS втулка под фланец удлиненная 160 SDR11 ПЭ100 '1С</t>
  </si>
  <si>
    <t>USYSTEMS фланец стальной прижимной Д.100/110 мм PN10/PN16 '1С</t>
  </si>
  <si>
    <t>USYSTEMS фланец стальной прижимной Д.150/160 мм PN10/PN16 '1С</t>
  </si>
  <si>
    <t>USYSTEMS отвод литой 110x90° SDR11 ПЭ100 '1С</t>
  </si>
  <si>
    <t>USYSTEMS отвод литой 160x90° SDR11 ПЭ100 '1С</t>
  </si>
  <si>
    <t>USYSTEMS муфта электросварная 110 SDR11 ПЭ100 '1С</t>
  </si>
  <si>
    <t>USYSTEMS муфта электросварная 160 SDR11 ПЭ100 '1С</t>
  </si>
  <si>
    <t>USYSTEMS переход электросварной редукционный 32-25 SDR11 ПЭ100 '1С</t>
  </si>
  <si>
    <t>USYSTEMS муфта переходная компрессионная 32-25 мм ПЭ100 '1С</t>
  </si>
  <si>
    <t>USYSTEMS коллекторный шкаф встраиваемый 550x730x110 мм '1И</t>
  </si>
  <si>
    <t>USYSTEMS коллекторный шкаф встраиваемый 700x730x110 мм '1И</t>
  </si>
  <si>
    <t>USYSTEMS коллекторный шкаф встраиваемый 850x730x110 мм '1И</t>
  </si>
  <si>
    <t>USYSTEMS коллекторный шкаф встраиваемый 1000x730x110 мм '1Ф</t>
  </si>
  <si>
    <t>USYSTEMS коллекторный шкаф встраиваемый 1150x730x110 мм '1С</t>
  </si>
  <si>
    <t>USYSTEMS коллекторный шкаф встраиваемый 1300x730x110 мм '1С</t>
  </si>
  <si>
    <t>USYSTEMS коллекторный шкаф накладной 555x810x160 мм '1И</t>
  </si>
  <si>
    <t>USYSTEMS коллекторный шкаф накладной 705x810x160 мм '1И</t>
  </si>
  <si>
    <t>USYSTEMS коллекторный шкаф накладной 785x810x160 мм '1И</t>
  </si>
  <si>
    <t>USYSTEMS коллекторный шкаф накладной 950x810x160 мм '1И</t>
  </si>
  <si>
    <t>USYSTEMS коллекторный шкаф накладной 1300x810x160 мм '1С</t>
  </si>
  <si>
    <t>USYSTEMS насосно-смесительный блок AS-S с автоматическим терморегулятором  '1Ф</t>
  </si>
  <si>
    <t>USYSTEMS насосно-смесительный блок A-S без насоса с автоматическим терморегулятором  '1Ф</t>
  </si>
  <si>
    <t>USYSTEMS насосно-смесительный блок TWS с термостатической головкой '1Ф</t>
  </si>
  <si>
    <t>USYSTEMS проводной контроллер CWL-12 24V '1Ф</t>
  </si>
  <si>
    <t>USYSTEMS проводной термостат цифровой TWL-9 Zigbee '1Ф</t>
  </si>
  <si>
    <t>USYSTEMS проводной термостат цифровой TWL-9 Zigbee чёрный '1С</t>
  </si>
  <si>
    <t>USYSTEMS проводной термостат цифровой TWL-9 Modbus '1Ф</t>
  </si>
  <si>
    <t>USYSTEMS проводной термостат цифровой TWL-9 Modbus чёрный '1С</t>
  </si>
  <si>
    <t>USYSTEMS проводной термостат с поворотным регулятором TWL-3 '1С</t>
  </si>
  <si>
    <t>Шлюз Zigbee LAN IT-499 '1С</t>
  </si>
  <si>
    <t>USYSTEMS проводной термостат цифровой двухканальный TWD-9 '1С</t>
  </si>
  <si>
    <t>USYSTEMS беспроводной контроллер CR-8 230V '1Ф</t>
  </si>
  <si>
    <t>USYSTEMS беспроводной термостат цифровой TR-6 '1И</t>
  </si>
  <si>
    <t>USYSTEMS усилитель радиосигнала BR-1 '1С</t>
  </si>
  <si>
    <t>USYSTEMS проводной контроллер CW-6 230V '1С</t>
  </si>
  <si>
    <t>USYSTEMS таймер TM4 230В '1С</t>
  </si>
  <si>
    <t>USYSTEMS проводной термостат цифровой TW-9 белый '1С</t>
  </si>
  <si>
    <t>USYSTEMS проводной термостат цифровой TW-9 черный '1С</t>
  </si>
  <si>
    <t>USYSTEMS проводной термостат цифровой TW-6 с датчиком пола '1С</t>
  </si>
  <si>
    <t>USYSTEMS проводной термостат цифровой TW-6 с датчиком температуры '1С</t>
  </si>
  <si>
    <t>USYSTEMS термостат с поворотным регулятором DS-SB 230В '1С</t>
  </si>
  <si>
    <t>USYSTEMS датчик температуры пола SF-1 '1С</t>
  </si>
  <si>
    <t>USYSTEMS датчик температуры пола MISС 103 230В '1С</t>
  </si>
  <si>
    <t>USYSTEMS выносной датчик температуры 230В '1С</t>
  </si>
  <si>
    <t>USYSTEMS исполнительный механизм 24V НЗ '1С</t>
  </si>
  <si>
    <t>USYSTEMS исполнительный механизм 230V '1С</t>
  </si>
  <si>
    <t>USYSTEMS исполнительный механизм 230V НО '1С</t>
  </si>
  <si>
    <t>USYSTEMS контроллер UH-6 230В '1С</t>
  </si>
  <si>
    <t>USYSTEMS комплект системы управления для отопления и охлаждения '1С</t>
  </si>
  <si>
    <t>USYSTEMS комплект системы управления для снеготаяния расширенный '1С</t>
  </si>
  <si>
    <t>USYSTEMS резак для снятия упаковки с бухт '1С</t>
  </si>
  <si>
    <t>Труборез Zenten Denakut для труб PE-Xa, MLC 26 мм '1С</t>
  </si>
  <si>
    <t>Труборез Zenten Denakut для гофрокожухов, труб PE-Xa, MLC 26 мм '1С</t>
  </si>
  <si>
    <t>Запасное лезвие для трубореза Zenten арт. 1237401, 1237402 '1С</t>
  </si>
  <si>
    <t>Труборез Zenten Raptor для труб PE-Xa 40 мм '1С</t>
  </si>
  <si>
    <t>Запасное лезвие для трубореза Zenten арт. 1237403 '1С</t>
  </si>
  <si>
    <t>Труборез Zenten для труб PE-Xa, MLC 75 мм '1С</t>
  </si>
  <si>
    <t>Труборез Zenten для труб PE-Xa, MLC 125 мм '1С</t>
  </si>
  <si>
    <t>Запасное лезвие для трубореза Zenten арт. 1237404 '1С</t>
  </si>
  <si>
    <t>Запасное лезвие для трубореза Zenten арт. 1237405 '1С</t>
  </si>
  <si>
    <t>Аккумуляторный инструмент расширительный M12 с головками 16/20/25 10 бар '1Ф</t>
  </si>
  <si>
    <t>USYSTEMS расширительная головка M12 10/9,9 '1С</t>
  </si>
  <si>
    <t>Расширительная головка M12/M18/RS 25x3,5 '1И</t>
  </si>
  <si>
    <t>Расширительная головка M12/M18 16x1,8/2,0/2,2 '1И</t>
  </si>
  <si>
    <t>Расширительная головка M12/M18 20x1,9/2,0 '1И</t>
  </si>
  <si>
    <t>Расширительная головка M12/M18 20x2,8 '1И</t>
  </si>
  <si>
    <t>Расширительная головка M12/M18 25x2,3 '1И</t>
  </si>
  <si>
    <t>Расширительная головка M12/M18 25x3,5 '1И</t>
  </si>
  <si>
    <t>Расширительная головка M12/M18 32x2,9 '1И</t>
  </si>
  <si>
    <t>Расширительная головка M12/M18 28x4,0 '1С</t>
  </si>
  <si>
    <t>Запасной аккумулятор M12 3А*ч '1С</t>
  </si>
  <si>
    <t>Запасной аккумулятор M12 6А*ч '1С</t>
  </si>
  <si>
    <t>Аккумуляторный инструмент расширительный M18 с головками 16/20/25/H32 10 бар '1Ф</t>
  </si>
  <si>
    <t>Расширительная головка M18 H 32x2,9/4,4 '1И</t>
  </si>
  <si>
    <t>Расширительная головка M18 H 40x3,7 '1И</t>
  </si>
  <si>
    <t>Запасной аккумулятор M18 5А*ч '1С</t>
  </si>
  <si>
    <t>Запасное зарядное устройство для расширительного инструмента M12/M18 FC '1С</t>
  </si>
  <si>
    <t>USYSTEMS фреза для подрезки водорозеток 1/2" '1С</t>
  </si>
  <si>
    <t>USYSTEMS инструмент аксиальный гидравлический для труб PEX PN10 16-32мм '1Ф</t>
  </si>
  <si>
    <t>USYSTEMS головка расширительная аксиальная для труб Stabil 16,2х2,6 '1С</t>
  </si>
  <si>
    <t>USYSTEMS головка расширительная аксиальная для труб Stabil 20х2,9 '1С</t>
  </si>
  <si>
    <t>USYSTEMS головка расширительная аксиальная для труб Stabil 25х3,7 '1С</t>
  </si>
  <si>
    <t>USYSTEMS головка расширительная аксиальная для труб Stabil 32х4,7 '1С</t>
  </si>
  <si>
    <t>USYSTEMS головка расширительная аксиальная для труб PEX 16х2,2 PN10 '1С</t>
  </si>
  <si>
    <t>USYSTEMS головка расширительная аксиальная для труб PEX 20х2,8 PN10 '1С</t>
  </si>
  <si>
    <t>USYSTEMS головка расширительная аксиальная для труб PEX 25х3,5 PN10 '1С</t>
  </si>
  <si>
    <t>USYSTEMS головка расширительная аксиальная для труб PEX 32х4,4 PN10 '1С</t>
  </si>
  <si>
    <t>USYSTEMS степлер Tacker с магазином 16-20мм '1С</t>
  </si>
  <si>
    <t>USYSTEMS калибратор-фаскосниматель для металлопластиковых труб 16-32 мм '1С</t>
  </si>
  <si>
    <t>USYSTEMS калибратор-фаскосниматель для металлопластиковых труб 40 мм '1С</t>
  </si>
  <si>
    <t>Ручной пресс-инструмент JT-1632 с вкладышами TH16-32мм '1С</t>
  </si>
  <si>
    <t>Электрический пресс-инструмент EFP203 без клещей 16-75мм '1С</t>
  </si>
  <si>
    <t>Пресс-клещи для электрического инструмента EFP203, CZ1550 TH-16мм '1С</t>
  </si>
  <si>
    <t>Пресс-клещи для электрического инструмента EFP203, CZ1550 TH-20мм '1С</t>
  </si>
  <si>
    <t>Пресс-клещи для электрического инструмента EFP203, CZ1550 TH-26мм '1С</t>
  </si>
  <si>
    <t>Пресс-клещи для электрического инструмента EFP203, CZ1550 TH-32мм '1С</t>
  </si>
  <si>
    <t>Пресс-клещи для электрического инструмента EFP203, CZ1550 TH-40мм '1С</t>
  </si>
  <si>
    <t>USYSTEMS шаблон для проверки соединения MLC TH16-40мм '1С</t>
  </si>
  <si>
    <t>USYSTEMS шаблон для проверки соединения MLC U16-40мм '1С</t>
  </si>
  <si>
    <t>Пресс-вкладыши для ручного инструмента JT-1632 TH-16мм '1С</t>
  </si>
  <si>
    <t>Пресс-вкладыши для ручного инструмента JT-1632 TH-20мм '1С</t>
  </si>
  <si>
    <t>Пресс-вкладыши для ручного инструмента JT-1632 TH-26мм '1С</t>
  </si>
  <si>
    <t>USYSTEMS химический реагент WehoPuts 30л '1И</t>
  </si>
  <si>
    <t>USYSTEMS осаждающий химический реагент Clean, 30Л '1И</t>
  </si>
  <si>
    <t>M</t>
  </si>
  <si>
    <t>М</t>
  </si>
  <si>
    <t>ШТ</t>
  </si>
  <si>
    <t>M2</t>
  </si>
  <si>
    <t>КОМП.</t>
  </si>
  <si>
    <t>A</t>
  </si>
  <si>
    <t>Регулярный ассортимент</t>
  </si>
  <si>
    <t>Запланирован к выводу из ассортимента и замене на новый аналог</t>
  </si>
  <si>
    <t>B</t>
  </si>
  <si>
    <t>C</t>
  </si>
  <si>
    <t>1137020, 1137021</t>
  </si>
  <si>
    <t>1137018, 1137021</t>
  </si>
  <si>
    <t>1137018, 1137020</t>
  </si>
  <si>
    <t>1137025, 1137026</t>
  </si>
  <si>
    <t>1137024, 1137025</t>
  </si>
  <si>
    <t>1136995, 1136999, 1136996</t>
  </si>
  <si>
    <t>Ограниченно доступен в пределах складских остатков</t>
  </si>
  <si>
    <t>Под заказ</t>
  </si>
  <si>
    <t>Запланирован к выводу из ассортимента</t>
  </si>
  <si>
    <t>1023176, 1086087</t>
  </si>
  <si>
    <t>1135647, 1084909</t>
  </si>
  <si>
    <t>1136796, 1059578</t>
  </si>
  <si>
    <t>1135648, 1084910</t>
  </si>
  <si>
    <t>1135649, 1084911</t>
  </si>
  <si>
    <t>1135650, 1084912</t>
  </si>
  <si>
    <t>1135848, 1013446</t>
  </si>
  <si>
    <t>1136756*</t>
  </si>
  <si>
    <t>1136760*</t>
  </si>
  <si>
    <t>1136761*</t>
  </si>
  <si>
    <t>1136771*</t>
  </si>
  <si>
    <t>1136772*</t>
  </si>
  <si>
    <t>1018314, 1018315</t>
  </si>
  <si>
    <t>1018312, 1018313, 1018311, 1018310</t>
  </si>
  <si>
    <t>1119374, 1018245</t>
  </si>
  <si>
    <t>1034306, 1018309, 1018308, 1018307</t>
  </si>
  <si>
    <t>1086838, 1018306, 1094252, 1034308</t>
  </si>
  <si>
    <t>400</t>
  </si>
  <si>
    <t>200</t>
  </si>
  <si>
    <t>107</t>
  </si>
  <si>
    <t>1057453, 1042388</t>
  </si>
  <si>
    <t>1057454, 1042836</t>
  </si>
  <si>
    <t>1057455, 1042840</t>
  </si>
  <si>
    <t>1057456, 1044993</t>
  </si>
  <si>
    <t>1045489</t>
  </si>
  <si>
    <t>1045542*, 1057441*</t>
  </si>
  <si>
    <t>1237332*, 1237334*</t>
  </si>
  <si>
    <t>1045543*, 1057442*</t>
  </si>
  <si>
    <t>1237333*, 1237335*</t>
  </si>
  <si>
    <t>1023045, 1136933</t>
  </si>
  <si>
    <t>0,91</t>
  </si>
  <si>
    <t>0,63</t>
  </si>
  <si>
    <t>0,215</t>
  </si>
  <si>
    <t>0,33</t>
  </si>
  <si>
    <t>1,21</t>
  </si>
  <si>
    <t>1,28</t>
  </si>
  <si>
    <t>1,035</t>
  </si>
  <si>
    <t>1,18</t>
  </si>
  <si>
    <t>1,31</t>
  </si>
  <si>
    <t>1,46</t>
  </si>
  <si>
    <t>1,55</t>
  </si>
  <si>
    <t>1,150</t>
  </si>
  <si>
    <t>240</t>
  </si>
  <si>
    <t>0,935</t>
  </si>
  <si>
    <t>0,965</t>
  </si>
  <si>
    <t>1,130</t>
  </si>
  <si>
    <t>190</t>
  </si>
  <si>
    <t>140</t>
  </si>
  <si>
    <t>1,32</t>
  </si>
  <si>
    <t>1</t>
  </si>
  <si>
    <t>3,65</t>
  </si>
  <si>
    <t>3,92</t>
  </si>
  <si>
    <t>3,872</t>
  </si>
  <si>
    <t>4,16</t>
  </si>
  <si>
    <t>120</t>
  </si>
  <si>
    <t>Выведен из ассортимента и заменён на новый аналог</t>
  </si>
  <si>
    <t>F</t>
  </si>
  <si>
    <t>1135688, 1070523, 1039929</t>
  </si>
  <si>
    <t>1135689, 1070524, 1039930</t>
  </si>
  <si>
    <t>1135690, 1070525, 1039931</t>
  </si>
  <si>
    <t>1135691, 1070526, 1039932</t>
  </si>
  <si>
    <t>1135865, 1046908, 1046386</t>
  </si>
  <si>
    <t>1135651, 1070547, 1039933</t>
  </si>
  <si>
    <t>1135652, 1070548, 1039934</t>
  </si>
  <si>
    <t>1135653, 1070549, 1039935</t>
  </si>
  <si>
    <t>1135654, 1070550, 1039936</t>
  </si>
  <si>
    <t>1135849, 1046932, 1046401</t>
  </si>
  <si>
    <t>1135666, 1070552, 1039937</t>
  </si>
  <si>
    <t>1135667, 1070553, 1039938</t>
  </si>
  <si>
    <t>1135668, 1070554, 1039939</t>
  </si>
  <si>
    <t xml:space="preserve">1135857, 1070555, </t>
  </si>
  <si>
    <t>1135669, 1070556, 1039940</t>
  </si>
  <si>
    <t>1136903, 1046930, 1039941</t>
  </si>
  <si>
    <t>1135858, 1046931, 1039942</t>
  </si>
  <si>
    <t xml:space="preserve">1135885, 1070621, </t>
  </si>
  <si>
    <t>1136893, 1070622</t>
  </si>
  <si>
    <t>1135670, 1070560, 1039944</t>
  </si>
  <si>
    <t>1135671, 1070561, 1039945</t>
  </si>
  <si>
    <t>1135672, 1070562, 1039946</t>
  </si>
  <si>
    <t>1135673, 1070563, 1039947</t>
  </si>
  <si>
    <t>1136905, 1046921, 1046390</t>
  </si>
  <si>
    <t>1135678, 1070566, 1039948</t>
  </si>
  <si>
    <t>1135679, 1070567, 1039949</t>
  </si>
  <si>
    <t>1135680, 1070568, 1039950</t>
  </si>
  <si>
    <t>1135681, 1070569, 1039951</t>
  </si>
  <si>
    <t>1135682, 1070571, 1039952</t>
  </si>
  <si>
    <t>1135683, 1070573, 1039954</t>
  </si>
  <si>
    <t>1135684, 1070574, 1039955</t>
  </si>
  <si>
    <t>1135685, 1070576, 1039956</t>
  </si>
  <si>
    <t>1135686, 1070577, 1039957</t>
  </si>
  <si>
    <t>1135861, 1070580, 1039958</t>
  </si>
  <si>
    <t>1135687, 1070581, 1039959</t>
  </si>
  <si>
    <t>1136859, 1070582, 1039960</t>
  </si>
  <si>
    <t>1135862, 1070583, 1039961</t>
  </si>
  <si>
    <t>1135863, 1046916, 1039962</t>
  </si>
  <si>
    <t>1046917, 1039963</t>
  </si>
  <si>
    <t>1135864, 1046918, 1039964</t>
  </si>
  <si>
    <t>1136860, 1046919, 1039965</t>
  </si>
  <si>
    <t>1136861, 1046920, 1039966</t>
  </si>
  <si>
    <t>1135655, 1070502</t>
  </si>
  <si>
    <t>1135850, 1070503</t>
  </si>
  <si>
    <t>1135656, 1070504</t>
  </si>
  <si>
    <t>1135657, 1070505</t>
  </si>
  <si>
    <t>1135658, 1070507</t>
  </si>
  <si>
    <t>1135659, 1070508</t>
  </si>
  <si>
    <t>1135660, 1070509</t>
  </si>
  <si>
    <t>1135852, 1046901</t>
  </si>
  <si>
    <t>1135661, 1070515</t>
  </si>
  <si>
    <t>1135662, 1070516</t>
  </si>
  <si>
    <t>1135663, 1070517</t>
  </si>
  <si>
    <t>1135664, 1070519</t>
  </si>
  <si>
    <t>1135665, 1070520</t>
  </si>
  <si>
    <t>1135855, 1070521</t>
  </si>
  <si>
    <t>1135856, 1046903</t>
  </si>
  <si>
    <t>1135693, 1070602</t>
  </si>
  <si>
    <t>1135694, 1070603</t>
  </si>
  <si>
    <t>1135886, 1070604</t>
  </si>
  <si>
    <t>1135695, 1070605</t>
  </si>
  <si>
    <t>1135888, 1070606</t>
  </si>
  <si>
    <t>1135696, 1070607</t>
  </si>
  <si>
    <t>1135697, 1070609</t>
  </si>
  <si>
    <t>1135889, 1046937</t>
  </si>
  <si>
    <t>1135869, 1070532</t>
  </si>
  <si>
    <t>1135870, 1070533</t>
  </si>
  <si>
    <t>1135871, 1070534</t>
  </si>
  <si>
    <t>1135872, 1070536</t>
  </si>
  <si>
    <t>1135873, 1070539</t>
  </si>
  <si>
    <t>1135874, 1070540</t>
  </si>
  <si>
    <t>1135875, 1070541</t>
  </si>
  <si>
    <t>1135876, 1070542</t>
  </si>
  <si>
    <t>1136881, 1070543</t>
  </si>
  <si>
    <t>1136840, 1070592</t>
  </si>
  <si>
    <t>1135674, 1070595</t>
  </si>
  <si>
    <t>1135675, 1070596</t>
  </si>
  <si>
    <t>1135676, 1070598</t>
  </si>
  <si>
    <t>1135859, 1070597</t>
  </si>
  <si>
    <t>1135677, 1070600</t>
  </si>
  <si>
    <t>1135894, 1070678</t>
  </si>
  <si>
    <t>1135692, 1070639</t>
  </si>
  <si>
    <t>1135877, 1070640</t>
  </si>
  <si>
    <t>1136891, 1070641</t>
  </si>
  <si>
    <t>1135928, 1088045</t>
  </si>
  <si>
    <t>1135929, 1088046</t>
  </si>
  <si>
    <t>1135930, 1088047</t>
  </si>
  <si>
    <t>1135931, 1088048</t>
  </si>
  <si>
    <t>1135932, 1088049</t>
  </si>
  <si>
    <t>1135933, 1088050</t>
  </si>
  <si>
    <t>1135934, 1088051</t>
  </si>
  <si>
    <t>1135935, 1088052</t>
  </si>
  <si>
    <t>1135936, 1088053</t>
  </si>
  <si>
    <t>1135937, 1088054</t>
  </si>
  <si>
    <t>1135938, 1088055</t>
  </si>
  <si>
    <t>1135939, 1086538</t>
  </si>
  <si>
    <t>1135940, 1086539</t>
  </si>
  <si>
    <t>1135941, 1086540</t>
  </si>
  <si>
    <t>1135942, 1086541</t>
  </si>
  <si>
    <t>1135943, 1086542</t>
  </si>
  <si>
    <t>1135944, 1086543</t>
  </si>
  <si>
    <t>1135945, 1086544</t>
  </si>
  <si>
    <t>1135946, 1086545</t>
  </si>
  <si>
    <t>1135947, 1086546</t>
  </si>
  <si>
    <t>1135948, 1086547</t>
  </si>
  <si>
    <t>1135949, 1086548</t>
  </si>
  <si>
    <t>1013830, 1135966</t>
  </si>
  <si>
    <t>1136068*</t>
  </si>
  <si>
    <t>1136069*</t>
  </si>
  <si>
    <t>1135698, 1058090</t>
  </si>
  <si>
    <t>Временно недоступен</t>
  </si>
  <si>
    <t>1135699, 1058092</t>
  </si>
  <si>
    <t>1000079, 1000080</t>
  </si>
  <si>
    <t>1033632</t>
  </si>
  <si>
    <t>1033633</t>
  </si>
  <si>
    <t>1033639</t>
  </si>
  <si>
    <t>Выведен из ассортимента</t>
  </si>
  <si>
    <t>1136099, 1119443, 1136095, 1136094</t>
  </si>
  <si>
    <t>USYSTEMS кольцо для труб PE-Xa с упором белое 25 '50И</t>
  </si>
  <si>
    <t>USYSTEMS кольцо для труб PE-Xa с упором белое 32 '20И</t>
  </si>
  <si>
    <t>USYSTEMS кольцо для труб PE-Xa с упором белое 40 '20Ф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</si>
</sst>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₽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sz val="10"/>
      <name val="Verdana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0"/>
      <color rgb="FF0070C0"/>
      <name val="Verdana"/>
      <family val="2"/>
      <charset val="204"/>
    </font>
    <font>
      <sz val="10"/>
      <color rgb="FF00B050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  <charset val="204"/>
    </font>
    <font>
      <b/>
      <i/>
      <sz val="9"/>
      <color theme="1"/>
      <name val="Verdan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sz val="9"/>
      <color indexed="81"/>
      <name val="Tahoma"/>
      <charset val="1"/>
    </font>
    <font>
      <i/>
      <sz val="10"/>
      <name val="Verdan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871FF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A6BB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0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/>
    <xf numFmtId="49" fontId="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4" borderId="0" xfId="3" applyFont="1" applyFill="1" applyAlignment="1">
      <alignment vertical="center"/>
    </xf>
    <xf numFmtId="0" fontId="11" fillId="4" borderId="3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 wrapText="1"/>
    </xf>
    <xf numFmtId="0" fontId="9" fillId="4" borderId="4" xfId="3" applyFont="1" applyFill="1" applyBorder="1" applyAlignment="1">
      <alignment horizontal="left" vertical="center" wrapText="1"/>
    </xf>
    <xf numFmtId="0" fontId="9" fillId="4" borderId="4" xfId="3" applyFont="1" applyFill="1" applyBorder="1" applyAlignment="1">
      <alignment horizontal="center" vertical="center" wrapText="1"/>
    </xf>
    <xf numFmtId="3" fontId="9" fillId="4" borderId="4" xfId="3" applyNumberFormat="1" applyFont="1" applyFill="1" applyBorder="1" applyAlignment="1">
      <alignment horizontal="center" vertical="center"/>
    </xf>
    <xf numFmtId="4" fontId="9" fillId="4" borderId="4" xfId="3" applyNumberFormat="1" applyFont="1" applyFill="1" applyBorder="1" applyAlignment="1">
      <alignment horizontal="right" vertical="center"/>
    </xf>
    <xf numFmtId="4" fontId="9" fillId="4" borderId="1" xfId="3" applyNumberFormat="1" applyFont="1" applyFill="1" applyBorder="1" applyAlignment="1">
      <alignment horizontal="right" vertical="center"/>
    </xf>
    <xf numFmtId="9" fontId="9" fillId="0" borderId="1" xfId="3" applyNumberFormat="1" applyFont="1" applyBorder="1" applyAlignment="1">
      <alignment horizontal="center" vertical="center"/>
    </xf>
    <xf numFmtId="3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9" fontId="9" fillId="4" borderId="1" xfId="3" applyNumberFormat="1" applyFont="1" applyFill="1" applyBorder="1" applyAlignment="1">
      <alignment horizontal="center" vertical="center"/>
    </xf>
    <xf numFmtId="3" fontId="9" fillId="4" borderId="1" xfId="3" applyNumberFormat="1" applyFont="1" applyFill="1" applyBorder="1" applyAlignment="1">
      <alignment horizontal="center" vertical="center"/>
    </xf>
    <xf numFmtId="0" fontId="9" fillId="4" borderId="1" xfId="3" applyFont="1" applyFill="1" applyBorder="1" applyAlignment="1">
      <alignment horizontal="center" vertical="center"/>
    </xf>
    <xf numFmtId="9" fontId="9" fillId="4" borderId="4" xfId="3" applyNumberFormat="1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" fontId="11" fillId="4" borderId="0" xfId="3" applyNumberFormat="1" applyFont="1" applyFill="1" applyAlignment="1">
      <alignment horizontal="right" vertical="center"/>
    </xf>
    <xf numFmtId="0" fontId="11" fillId="4" borderId="0" xfId="3" applyFont="1" applyFill="1" applyAlignment="1">
      <alignment horizontal="right" vertical="center"/>
    </xf>
    <xf numFmtId="0" fontId="11" fillId="4" borderId="0" xfId="3" applyFont="1" applyFill="1" applyAlignment="1">
      <alignment vertical="center"/>
    </xf>
    <xf numFmtId="14" fontId="9" fillId="4" borderId="0" xfId="3" applyNumberFormat="1" applyFont="1" applyFill="1" applyAlignment="1">
      <alignment vertical="center"/>
    </xf>
    <xf numFmtId="0" fontId="9" fillId="0" borderId="0" xfId="3" applyFont="1" applyAlignment="1">
      <alignment vertical="center"/>
    </xf>
    <xf numFmtId="0" fontId="11" fillId="4" borderId="0" xfId="3" applyFont="1" applyFill="1" applyAlignment="1">
      <alignment horizontal="left" vertical="center"/>
    </xf>
    <xf numFmtId="0" fontId="12" fillId="4" borderId="3" xfId="3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/>
    </xf>
    <xf numFmtId="43" fontId="9" fillId="4" borderId="4" xfId="4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9" fillId="4" borderId="4" xfId="3" applyNumberFormat="1" applyFont="1" applyFill="1" applyBorder="1" applyAlignment="1">
      <alignment horizontal="right" vertical="center" wrapText="1"/>
    </xf>
    <xf numFmtId="0" fontId="11" fillId="4" borderId="8" xfId="3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14" fillId="6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vertical="center"/>
    </xf>
    <xf numFmtId="0" fontId="14" fillId="6" borderId="23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7" borderId="29" xfId="0" applyFont="1" applyFill="1" applyBorder="1" applyAlignment="1">
      <alignment horizontal="left" vertical="center"/>
    </xf>
    <xf numFmtId="0" fontId="2" fillId="7" borderId="30" xfId="0" applyFont="1" applyFill="1" applyBorder="1" applyAlignment="1">
      <alignment horizontal="left" vertical="center"/>
    </xf>
    <xf numFmtId="0" fontId="2" fillId="7" borderId="30" xfId="0" applyFont="1" applyFill="1" applyBorder="1" applyAlignment="1">
      <alignment horizontal="left" vertical="center" wrapText="1"/>
    </xf>
    <xf numFmtId="0" fontId="9" fillId="7" borderId="30" xfId="0" applyFont="1" applyFill="1" applyBorder="1" applyAlignment="1">
      <alignment vertical="center"/>
    </xf>
    <xf numFmtId="0" fontId="0" fillId="7" borderId="31" xfId="0" applyFill="1" applyBorder="1" applyAlignment="1">
      <alignment vertical="center"/>
    </xf>
    <xf numFmtId="0" fontId="0" fillId="7" borderId="32" xfId="0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0" fontId="16" fillId="8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4" fontId="3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/>
    </xf>
    <xf numFmtId="4" fontId="2" fillId="4" borderId="1" xfId="0" applyNumberFormat="1" applyFont="1" applyFill="1" applyBorder="1" applyAlignment="1">
      <alignment horizontal="left" vertical="center"/>
    </xf>
    <xf numFmtId="3" fontId="7" fillId="6" borderId="1" xfId="0" applyNumberFormat="1" applyFont="1" applyFill="1" applyBorder="1" applyAlignment="1" applyProtection="1">
      <alignment horizontal="center" vertical="center"/>
      <protection locked="0"/>
    </xf>
    <xf numFmtId="10" fontId="16" fillId="8" borderId="12" xfId="1" applyNumberFormat="1" applyFont="1" applyFill="1" applyBorder="1" applyAlignment="1" applyProtection="1">
      <alignment horizontal="center" vertical="center"/>
      <protection locked="0"/>
    </xf>
    <xf numFmtId="10" fontId="16" fillId="8" borderId="13" xfId="1" applyNumberFormat="1" applyFont="1" applyFill="1" applyBorder="1" applyAlignment="1" applyProtection="1">
      <alignment horizontal="center" vertical="center"/>
      <protection locked="0"/>
    </xf>
    <xf numFmtId="10" fontId="16" fillId="8" borderId="14" xfId="1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4" fontId="16" fillId="8" borderId="24" xfId="0" applyNumberFormat="1" applyFont="1" applyFill="1" applyBorder="1" applyAlignment="1" applyProtection="1">
      <alignment horizontal="center" vertical="center"/>
      <protection hidden="1"/>
    </xf>
    <xf numFmtId="0" fontId="4" fillId="0" borderId="0" xfId="2"/>
    <xf numFmtId="10" fontId="16" fillId="8" borderId="1" xfId="1" applyNumberFormat="1" applyFont="1" applyFill="1" applyBorder="1" applyAlignment="1" applyProtection="1">
      <alignment horizontal="right" vertical="center"/>
      <protection hidden="1"/>
    </xf>
    <xf numFmtId="49" fontId="5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4" fontId="7" fillId="0" borderId="1" xfId="0" applyNumberFormat="1" applyFont="1" applyBorder="1" applyAlignment="1">
      <alignment horizontal="center" vertical="top" wrapText="1"/>
    </xf>
    <xf numFmtId="1" fontId="16" fillId="8" borderId="34" xfId="0" applyNumberFormat="1" applyFont="1" applyFill="1" applyBorder="1" applyAlignment="1" applyProtection="1">
      <alignment horizontal="center" vertical="center"/>
      <protection hidden="1"/>
    </xf>
    <xf numFmtId="4" fontId="7" fillId="0" borderId="1" xfId="0" applyNumberFormat="1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right" vertical="top" wrapText="1"/>
    </xf>
    <xf numFmtId="4" fontId="2" fillId="5" borderId="1" xfId="0" applyNumberFormat="1" applyFont="1" applyFill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0" fillId="0" borderId="35" xfId="0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9" fontId="3" fillId="0" borderId="1" xfId="1" applyFont="1" applyBorder="1" applyAlignment="1">
      <alignment horizontal="right" vertical="center"/>
    </xf>
    <xf numFmtId="4" fontId="21" fillId="0" borderId="1" xfId="0" applyNumberFormat="1" applyFont="1" applyBorder="1" applyAlignment="1">
      <alignment horizontal="right" vertical="center"/>
    </xf>
    <xf numFmtId="4" fontId="21" fillId="5" borderId="1" xfId="0" applyNumberFormat="1" applyFont="1" applyFill="1" applyBorder="1" applyAlignment="1">
      <alignment horizontal="right" vertical="center"/>
    </xf>
    <xf numFmtId="4" fontId="21" fillId="2" borderId="1" xfId="0" applyNumberFormat="1" applyFont="1" applyFill="1" applyBorder="1" applyAlignment="1">
      <alignment horizontal="right" vertical="center"/>
    </xf>
    <xf numFmtId="4" fontId="21" fillId="3" borderId="1" xfId="0" applyNumberFormat="1" applyFont="1" applyFill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/>
    </xf>
    <xf numFmtId="0" fontId="16" fillId="8" borderId="27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8" borderId="25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right" vertical="center"/>
    </xf>
    <xf numFmtId="0" fontId="17" fillId="8" borderId="2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16" fillId="8" borderId="8" xfId="0" applyFont="1" applyFill="1" applyBorder="1" applyAlignment="1">
      <alignment horizontal="left"/>
    </xf>
    <xf numFmtId="0" fontId="16" fillId="8" borderId="17" xfId="0" applyFont="1" applyFill="1" applyBorder="1" applyAlignment="1">
      <alignment horizontal="left"/>
    </xf>
    <xf numFmtId="0" fontId="16" fillId="8" borderId="18" xfId="0" applyFont="1" applyFill="1" applyBorder="1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14" fillId="6" borderId="6" xfId="0" applyFont="1" applyFill="1" applyBorder="1" applyAlignment="1">
      <alignment horizontal="left" vertical="center"/>
    </xf>
    <xf numFmtId="0" fontId="14" fillId="6" borderId="7" xfId="0" applyFont="1" applyFill="1" applyBorder="1" applyAlignment="1">
      <alignment horizontal="left" vertical="center"/>
    </xf>
    <xf numFmtId="0" fontId="4" fillId="7" borderId="5" xfId="2" applyFill="1" applyBorder="1" applyAlignment="1">
      <alignment horizontal="center" vertical="center"/>
    </xf>
    <xf numFmtId="0" fontId="4" fillId="7" borderId="10" xfId="2" applyFill="1" applyBorder="1" applyAlignment="1">
      <alignment horizontal="center" vertical="center"/>
    </xf>
    <xf numFmtId="0" fontId="4" fillId="7" borderId="20" xfId="2" applyFill="1" applyBorder="1" applyAlignment="1">
      <alignment horizontal="center" vertical="center"/>
    </xf>
    <xf numFmtId="0" fontId="4" fillId="7" borderId="21" xfId="2" applyFill="1" applyBorder="1" applyAlignment="1">
      <alignment horizontal="center" vertical="center"/>
    </xf>
    <xf numFmtId="0" fontId="4" fillId="7" borderId="9" xfId="2" applyFill="1" applyBorder="1" applyAlignment="1">
      <alignment horizontal="center" vertical="center"/>
    </xf>
    <xf numFmtId="0" fontId="4" fillId="7" borderId="15" xfId="2" applyFill="1" applyBorder="1" applyAlignment="1">
      <alignment horizontal="center" vertical="center"/>
    </xf>
    <xf numFmtId="0" fontId="4" fillId="7" borderId="19" xfId="2" applyFill="1" applyBorder="1" applyAlignment="1">
      <alignment horizontal="center" vertical="center"/>
    </xf>
    <xf numFmtId="0" fontId="4" fillId="7" borderId="11" xfId="2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8" borderId="18" xfId="0" applyFont="1" applyFill="1" applyBorder="1" applyAlignment="1">
      <alignment horizontal="center" vertical="center"/>
    </xf>
  </cellXfs>
  <cellStyles count="5">
    <cellStyle name="Comma" xfId="4" builtinId="3"/>
    <cellStyle name="Hyperlink" xfId="2" builtinId="8"/>
    <cellStyle name="Normal" xfId="0" builtinId="0"/>
    <cellStyle name="Normal 2" xfId="3" xr:uid="{00000000-0005-0000-0000-000002000000}"/>
    <cellStyle name="Percent" xfId="1" builtinId="5"/>
  </cellStyles>
  <dxfs count="40"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B871FF"/>
      <color rgb="FF0A6BBC"/>
      <color rgb="FFD9E1F2"/>
      <color rgb="FFFFFF99"/>
      <color rgb="FFF89269"/>
      <color rgb="FF4BACC6"/>
      <color rgb="FF9BBB59"/>
      <color rgb="FF00B0F0"/>
      <color rgb="FFFF5050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2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jp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jp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jp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jpg"/><Relationship Id="rId161" Type="http://schemas.openxmlformats.org/officeDocument/2006/relationships/image" Target="../media/image161.jpg"/><Relationship Id="rId182" Type="http://schemas.openxmlformats.org/officeDocument/2006/relationships/image" Target="../media/image182.jp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jp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jp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jpe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jpe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jpe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jpe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jpg"/><Relationship Id="rId90" Type="http://schemas.openxmlformats.org/officeDocument/2006/relationships/image" Target="../media/image90.png"/><Relationship Id="rId165" Type="http://schemas.openxmlformats.org/officeDocument/2006/relationships/image" Target="../media/image165.jpe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jpe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jpe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jpe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jpg"/><Relationship Id="rId91" Type="http://schemas.openxmlformats.org/officeDocument/2006/relationships/image" Target="../media/image91.png"/><Relationship Id="rId145" Type="http://schemas.openxmlformats.org/officeDocument/2006/relationships/image" Target="../media/image145.jpeg"/><Relationship Id="rId166" Type="http://schemas.openxmlformats.org/officeDocument/2006/relationships/image" Target="../media/image166.jp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jpe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jpeg"/><Relationship Id="rId135" Type="http://schemas.openxmlformats.org/officeDocument/2006/relationships/image" Target="../media/image135.png"/><Relationship Id="rId156" Type="http://schemas.openxmlformats.org/officeDocument/2006/relationships/image" Target="../media/image156.jp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jpeg"/><Relationship Id="rId167" Type="http://schemas.openxmlformats.org/officeDocument/2006/relationships/image" Target="../media/image167.jpg"/><Relationship Id="rId188" Type="http://schemas.openxmlformats.org/officeDocument/2006/relationships/image" Target="../media/image188.png"/><Relationship Id="rId71" Type="http://schemas.openxmlformats.org/officeDocument/2006/relationships/image" Target="../media/image71.jp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jpg"/><Relationship Id="rId157" Type="http://schemas.openxmlformats.org/officeDocument/2006/relationships/image" Target="../media/image157.jpe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56029</xdr:colOff>
      <xdr:row>11</xdr:row>
      <xdr:rowOff>100853</xdr:rowOff>
    </xdr:from>
    <xdr:to>
      <xdr:col>2</xdr:col>
      <xdr:colOff>1074790</xdr:colOff>
      <xdr:row>12</xdr:row>
      <xdr:rowOff>190500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705389A-2BAB-1B38-3CBA-B4C04073E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647" y="3272118"/>
          <a:ext cx="1018761" cy="571500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40</xdr:row>
      <xdr:rowOff>224118</xdr:rowOff>
    </xdr:from>
    <xdr:to>
      <xdr:col>2</xdr:col>
      <xdr:colOff>1047381</xdr:colOff>
      <xdr:row>42</xdr:row>
      <xdr:rowOff>145675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F0F8260-3414-77B1-7E1E-3E1E66616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986" y="14406843"/>
          <a:ext cx="1024970" cy="569257"/>
        </a:xfrm>
        <a:prstGeom prst="rect">
          <a:avLst/>
        </a:prstGeom>
      </xdr:spPr>
    </xdr:pic>
    <xdr:clientData/>
  </xdr:twoCellAnchor>
  <xdr:twoCellAnchor>
    <xdr:from>
      <xdr:col>2</xdr:col>
      <xdr:colOff>11207</xdr:colOff>
      <xdr:row>44</xdr:row>
      <xdr:rowOff>257736</xdr:rowOff>
    </xdr:from>
    <xdr:to>
      <xdr:col>2</xdr:col>
      <xdr:colOff>1049973</xdr:colOff>
      <xdr:row>47</xdr:row>
      <xdr:rowOff>179294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29933FD-A606-C2AA-628A-A3AA497A8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5" y="14780560"/>
          <a:ext cx="1038766" cy="896469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48</xdr:row>
      <xdr:rowOff>246529</xdr:rowOff>
    </xdr:from>
    <xdr:to>
      <xdr:col>3</xdr:col>
      <xdr:colOff>5144</xdr:colOff>
      <xdr:row>51</xdr:row>
      <xdr:rowOff>168088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CAD283F-CD12-A311-38E9-CFB17490D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19386176"/>
          <a:ext cx="1036085" cy="896471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52</xdr:row>
      <xdr:rowOff>179295</xdr:rowOff>
    </xdr:from>
    <xdr:to>
      <xdr:col>2</xdr:col>
      <xdr:colOff>1049972</xdr:colOff>
      <xdr:row>55</xdr:row>
      <xdr:rowOff>100852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3B977C-5242-4073-8D40-C207795A4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0618824"/>
          <a:ext cx="1038766" cy="896469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56</xdr:row>
      <xdr:rowOff>168087</xdr:rowOff>
    </xdr:from>
    <xdr:to>
      <xdr:col>3</xdr:col>
      <xdr:colOff>5143</xdr:colOff>
      <xdr:row>59</xdr:row>
      <xdr:rowOff>89646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9147D4D7-66DE-46E3-80E7-1A0FFE6FA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1907499"/>
          <a:ext cx="1036085" cy="896471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60</xdr:row>
      <xdr:rowOff>67235</xdr:rowOff>
    </xdr:from>
    <xdr:to>
      <xdr:col>2</xdr:col>
      <xdr:colOff>1049972</xdr:colOff>
      <xdr:row>62</xdr:row>
      <xdr:rowOff>313763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26C5DD7-5EED-47C2-AF40-EC4CF5944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3106529"/>
          <a:ext cx="1038766" cy="896469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63</xdr:row>
      <xdr:rowOff>67234</xdr:rowOff>
    </xdr:from>
    <xdr:to>
      <xdr:col>3</xdr:col>
      <xdr:colOff>5143</xdr:colOff>
      <xdr:row>65</xdr:row>
      <xdr:rowOff>313764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98FD4A9-E073-4783-9D13-83287B80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4081440"/>
          <a:ext cx="1036085" cy="896471"/>
        </a:xfrm>
        <a:prstGeom prst="rect">
          <a:avLst/>
        </a:prstGeom>
      </xdr:spPr>
    </xdr:pic>
    <xdr:clientData/>
  </xdr:twoCellAnchor>
  <xdr:twoCellAnchor>
    <xdr:from>
      <xdr:col>2</xdr:col>
      <xdr:colOff>381000</xdr:colOff>
      <xdr:row>67</xdr:row>
      <xdr:rowOff>44823</xdr:rowOff>
    </xdr:from>
    <xdr:to>
      <xdr:col>2</xdr:col>
      <xdr:colOff>649941</xdr:colOff>
      <xdr:row>67</xdr:row>
      <xdr:rowOff>479475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627BDC86-1A0E-A447-1BEA-D38D2A2BE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18" y="25224441"/>
          <a:ext cx="268941" cy="434652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69</xdr:row>
      <xdr:rowOff>134471</xdr:rowOff>
    </xdr:from>
    <xdr:to>
      <xdr:col>2</xdr:col>
      <xdr:colOff>1048451</xdr:colOff>
      <xdr:row>71</xdr:row>
      <xdr:rowOff>266103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D1F7A9F-F4ED-2112-4360-C53615FA4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8" y="25986442"/>
          <a:ext cx="1048451" cy="781573"/>
        </a:xfrm>
        <a:prstGeom prst="rect">
          <a:avLst/>
        </a:prstGeom>
      </xdr:spPr>
    </xdr:pic>
    <xdr:clientData/>
  </xdr:twoCellAnchor>
  <xdr:twoCellAnchor>
    <xdr:from>
      <xdr:col>2</xdr:col>
      <xdr:colOff>20295</xdr:colOff>
      <xdr:row>72</xdr:row>
      <xdr:rowOff>132354</xdr:rowOff>
    </xdr:from>
    <xdr:to>
      <xdr:col>2</xdr:col>
      <xdr:colOff>1094332</xdr:colOff>
      <xdr:row>74</xdr:row>
      <xdr:rowOff>287281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AAE2CBD8-0FA6-D79C-2B76-98F6F31E6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324" y="22869089"/>
          <a:ext cx="1074037" cy="782457"/>
        </a:xfrm>
        <a:prstGeom prst="rect">
          <a:avLst/>
        </a:prstGeom>
      </xdr:spPr>
    </xdr:pic>
    <xdr:clientData/>
  </xdr:twoCellAnchor>
  <xdr:twoCellAnchor>
    <xdr:from>
      <xdr:col>2</xdr:col>
      <xdr:colOff>89647</xdr:colOff>
      <xdr:row>75</xdr:row>
      <xdr:rowOff>22412</xdr:rowOff>
    </xdr:from>
    <xdr:to>
      <xdr:col>2</xdr:col>
      <xdr:colOff>952500</xdr:colOff>
      <xdr:row>75</xdr:row>
      <xdr:rowOff>634253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8686A271-CC4F-0E74-0888-D925FF255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265" y="27824206"/>
          <a:ext cx="862853" cy="611841"/>
        </a:xfrm>
        <a:prstGeom prst="rect">
          <a:avLst/>
        </a:prstGeom>
      </xdr:spPr>
    </xdr:pic>
    <xdr:clientData/>
  </xdr:twoCellAnchor>
  <xdr:twoCellAnchor>
    <xdr:from>
      <xdr:col>2</xdr:col>
      <xdr:colOff>56031</xdr:colOff>
      <xdr:row>85</xdr:row>
      <xdr:rowOff>22413</xdr:rowOff>
    </xdr:from>
    <xdr:to>
      <xdr:col>2</xdr:col>
      <xdr:colOff>997325</xdr:colOff>
      <xdr:row>87</xdr:row>
      <xdr:rowOff>313765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75FA3506-E6A8-36FD-1616-D6BA692F5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649" y="28462942"/>
          <a:ext cx="941294" cy="941294"/>
        </a:xfrm>
        <a:prstGeom prst="rect">
          <a:avLst/>
        </a:prstGeom>
      </xdr:spPr>
    </xdr:pic>
    <xdr:clientData/>
  </xdr:twoCellAnchor>
  <xdr:twoCellAnchor>
    <xdr:from>
      <xdr:col>2</xdr:col>
      <xdr:colOff>67237</xdr:colOff>
      <xdr:row>88</xdr:row>
      <xdr:rowOff>44823</xdr:rowOff>
    </xdr:from>
    <xdr:to>
      <xdr:col>2</xdr:col>
      <xdr:colOff>997325</xdr:colOff>
      <xdr:row>89</xdr:row>
      <xdr:rowOff>476147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D04D2E98-82F6-4541-7C2F-D708AB2BF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855" y="29460264"/>
          <a:ext cx="930088" cy="913177"/>
        </a:xfrm>
        <a:prstGeom prst="rect">
          <a:avLst/>
        </a:prstGeom>
      </xdr:spPr>
    </xdr:pic>
    <xdr:clientData/>
  </xdr:twoCellAnchor>
  <xdr:twoCellAnchor>
    <xdr:from>
      <xdr:col>2</xdr:col>
      <xdr:colOff>156882</xdr:colOff>
      <xdr:row>90</xdr:row>
      <xdr:rowOff>0</xdr:rowOff>
    </xdr:from>
    <xdr:to>
      <xdr:col>2</xdr:col>
      <xdr:colOff>874059</xdr:colOff>
      <xdr:row>91</xdr:row>
      <xdr:rowOff>1830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E260BEF-2D1C-0AAF-26C8-6045DD81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30379147"/>
          <a:ext cx="717177" cy="629359"/>
        </a:xfrm>
        <a:prstGeom prst="rect">
          <a:avLst/>
        </a:prstGeom>
      </xdr:spPr>
    </xdr:pic>
    <xdr:clientData/>
  </xdr:twoCellAnchor>
  <xdr:twoCellAnchor>
    <xdr:from>
      <xdr:col>2</xdr:col>
      <xdr:colOff>358589</xdr:colOff>
      <xdr:row>91</xdr:row>
      <xdr:rowOff>22413</xdr:rowOff>
    </xdr:from>
    <xdr:to>
      <xdr:col>2</xdr:col>
      <xdr:colOff>625577</xdr:colOff>
      <xdr:row>91</xdr:row>
      <xdr:rowOff>616324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19A9FD0F-3D84-A4CE-B2AB-B123B7C8D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207" y="31029089"/>
          <a:ext cx="266988" cy="593911"/>
        </a:xfrm>
        <a:prstGeom prst="rect">
          <a:avLst/>
        </a:prstGeom>
      </xdr:spPr>
    </xdr:pic>
    <xdr:clientData/>
  </xdr:twoCellAnchor>
  <xdr:twoCellAnchor>
    <xdr:from>
      <xdr:col>2</xdr:col>
      <xdr:colOff>134472</xdr:colOff>
      <xdr:row>92</xdr:row>
      <xdr:rowOff>22412</xdr:rowOff>
    </xdr:from>
    <xdr:to>
      <xdr:col>2</xdr:col>
      <xdr:colOff>907676</xdr:colOff>
      <xdr:row>92</xdr:row>
      <xdr:rowOff>475188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45058D4C-4543-D450-4CBD-03EADB60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090" y="31656618"/>
          <a:ext cx="773204" cy="452776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94</xdr:row>
      <xdr:rowOff>179294</xdr:rowOff>
    </xdr:from>
    <xdr:to>
      <xdr:col>2</xdr:col>
      <xdr:colOff>1036320</xdr:colOff>
      <xdr:row>96</xdr:row>
      <xdr:rowOff>179294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CDC1EF30-E9B2-4340-F122-5D18447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32485853"/>
          <a:ext cx="1013908" cy="649941"/>
        </a:xfrm>
        <a:prstGeom prst="rect">
          <a:avLst/>
        </a:prstGeom>
      </xdr:spPr>
    </xdr:pic>
    <xdr:clientData/>
  </xdr:twoCellAnchor>
  <xdr:twoCellAnchor>
    <xdr:from>
      <xdr:col>2</xdr:col>
      <xdr:colOff>41648</xdr:colOff>
      <xdr:row>100</xdr:row>
      <xdr:rowOff>201271</xdr:rowOff>
    </xdr:from>
    <xdr:to>
      <xdr:col>2</xdr:col>
      <xdr:colOff>1072589</xdr:colOff>
      <xdr:row>102</xdr:row>
      <xdr:rowOff>133159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26C3459-D4FB-76A1-CAA5-F248AB3A2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677" y="33012095"/>
          <a:ext cx="1030941" cy="447358"/>
        </a:xfrm>
        <a:prstGeom prst="rect">
          <a:avLst/>
        </a:prstGeom>
      </xdr:spPr>
    </xdr:pic>
    <xdr:clientData/>
  </xdr:twoCellAnchor>
  <xdr:twoCellAnchor>
    <xdr:from>
      <xdr:col>2</xdr:col>
      <xdr:colOff>11207</xdr:colOff>
      <xdr:row>109</xdr:row>
      <xdr:rowOff>224118</xdr:rowOff>
    </xdr:from>
    <xdr:to>
      <xdr:col>3</xdr:col>
      <xdr:colOff>3412</xdr:colOff>
      <xdr:row>112</xdr:row>
      <xdr:rowOff>78442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772078C2-4B5E-1A0B-6685-9F1B7FFBD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5" y="37237147"/>
          <a:ext cx="1045558" cy="829236"/>
        </a:xfrm>
        <a:prstGeom prst="rect">
          <a:avLst/>
        </a:prstGeom>
      </xdr:spPr>
    </xdr:pic>
    <xdr:clientData/>
  </xdr:twoCellAnchor>
  <xdr:twoCellAnchor>
    <xdr:from>
      <xdr:col>2</xdr:col>
      <xdr:colOff>190500</xdr:colOff>
      <xdr:row>371</xdr:row>
      <xdr:rowOff>56029</xdr:rowOff>
    </xdr:from>
    <xdr:to>
      <xdr:col>2</xdr:col>
      <xdr:colOff>885265</xdr:colOff>
      <xdr:row>371</xdr:row>
      <xdr:rowOff>619814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F994506A-2D9E-7509-E4FA-B77A4520F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18" y="120373588"/>
          <a:ext cx="694765" cy="563785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372</xdr:row>
      <xdr:rowOff>56030</xdr:rowOff>
    </xdr:from>
    <xdr:to>
      <xdr:col>2</xdr:col>
      <xdr:colOff>1042147</xdr:colOff>
      <xdr:row>372</xdr:row>
      <xdr:rowOff>587710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9B245FC-177E-3ACA-B2BD-E3AB5252F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21012324"/>
          <a:ext cx="1030941" cy="531680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373</xdr:row>
      <xdr:rowOff>22413</xdr:rowOff>
    </xdr:from>
    <xdr:to>
      <xdr:col>2</xdr:col>
      <xdr:colOff>1040747</xdr:colOff>
      <xdr:row>374</xdr:row>
      <xdr:rowOff>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369D7D85-026E-66B0-1929-65988F196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21617442"/>
          <a:ext cx="1029541" cy="616324"/>
        </a:xfrm>
        <a:prstGeom prst="rect">
          <a:avLst/>
        </a:prstGeom>
      </xdr:spPr>
    </xdr:pic>
    <xdr:clientData/>
  </xdr:twoCellAnchor>
  <xdr:twoCellAnchor>
    <xdr:from>
      <xdr:col>2</xdr:col>
      <xdr:colOff>33618</xdr:colOff>
      <xdr:row>374</xdr:row>
      <xdr:rowOff>89647</xdr:rowOff>
    </xdr:from>
    <xdr:to>
      <xdr:col>3</xdr:col>
      <xdr:colOff>0</xdr:colOff>
      <xdr:row>374</xdr:row>
      <xdr:rowOff>568298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766244A8-D6BD-75EF-CB18-7C0902B15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6" y="122323412"/>
          <a:ext cx="1019735" cy="478651"/>
        </a:xfrm>
        <a:prstGeom prst="rect">
          <a:avLst/>
        </a:prstGeom>
      </xdr:spPr>
    </xdr:pic>
    <xdr:clientData/>
  </xdr:twoCellAnchor>
  <xdr:twoCellAnchor>
    <xdr:from>
      <xdr:col>2</xdr:col>
      <xdr:colOff>78442</xdr:colOff>
      <xdr:row>375</xdr:row>
      <xdr:rowOff>44824</xdr:rowOff>
    </xdr:from>
    <xdr:to>
      <xdr:col>2</xdr:col>
      <xdr:colOff>1019736</xdr:colOff>
      <xdr:row>375</xdr:row>
      <xdr:rowOff>626436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7405A134-7708-5CE8-0CCF-3FE8564DC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60" y="122917324"/>
          <a:ext cx="941294" cy="581612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377</xdr:row>
      <xdr:rowOff>268942</xdr:rowOff>
    </xdr:from>
    <xdr:to>
      <xdr:col>2</xdr:col>
      <xdr:colOff>1042343</xdr:colOff>
      <xdr:row>380</xdr:row>
      <xdr:rowOff>123266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6074DED1-484C-FCE3-741E-FAB3F929A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23970677"/>
          <a:ext cx="1031137" cy="829236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381</xdr:row>
      <xdr:rowOff>112059</xdr:rowOff>
    </xdr:from>
    <xdr:to>
      <xdr:col>2</xdr:col>
      <xdr:colOff>1048549</xdr:colOff>
      <xdr:row>382</xdr:row>
      <xdr:rowOff>437029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724377D6-5D49-74DD-09A2-05CF494C9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25113677"/>
          <a:ext cx="1037343" cy="806823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383</xdr:row>
      <xdr:rowOff>190500</xdr:rowOff>
    </xdr:from>
    <xdr:to>
      <xdr:col>3</xdr:col>
      <xdr:colOff>3921</xdr:colOff>
      <xdr:row>386</xdr:row>
      <xdr:rowOff>152808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287614CD-1291-93E3-BF03-A1E981EC0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126155824"/>
          <a:ext cx="1030941" cy="937219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387</xdr:row>
      <xdr:rowOff>134471</xdr:rowOff>
    </xdr:from>
    <xdr:to>
      <xdr:col>2</xdr:col>
      <xdr:colOff>1044305</xdr:colOff>
      <xdr:row>390</xdr:row>
      <xdr:rowOff>257735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134F036A-376E-1068-E170-5E501A970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27399677"/>
          <a:ext cx="1033099" cy="1098176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392</xdr:row>
      <xdr:rowOff>56028</xdr:rowOff>
    </xdr:from>
    <xdr:to>
      <xdr:col>2</xdr:col>
      <xdr:colOff>1042147</xdr:colOff>
      <xdr:row>393</xdr:row>
      <xdr:rowOff>296078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F2678C9D-C3EF-1599-34F2-4E0EE2F07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8" y="128946087"/>
          <a:ext cx="1042147" cy="565020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396</xdr:row>
      <xdr:rowOff>44825</xdr:rowOff>
    </xdr:from>
    <xdr:to>
      <xdr:col>3</xdr:col>
      <xdr:colOff>0</xdr:colOff>
      <xdr:row>397</xdr:row>
      <xdr:rowOff>295028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D514FB27-862D-2C94-E117-E35BB0196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30234766"/>
          <a:ext cx="1042147" cy="575174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402</xdr:row>
      <xdr:rowOff>235324</xdr:rowOff>
    </xdr:from>
    <xdr:to>
      <xdr:col>3</xdr:col>
      <xdr:colOff>10692</xdr:colOff>
      <xdr:row>405</xdr:row>
      <xdr:rowOff>123266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A70DA3E-92C9-7BFC-0EFC-EBC015B55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34761942"/>
          <a:ext cx="1120074" cy="862853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415</xdr:row>
      <xdr:rowOff>268941</xdr:rowOff>
    </xdr:from>
    <xdr:to>
      <xdr:col>3</xdr:col>
      <xdr:colOff>0</xdr:colOff>
      <xdr:row>418</xdr:row>
      <xdr:rowOff>84888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56816D19-3574-CE8A-3CB7-F282EFCCC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136633323"/>
          <a:ext cx="1030941" cy="790859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431</xdr:row>
      <xdr:rowOff>212910</xdr:rowOff>
    </xdr:from>
    <xdr:to>
      <xdr:col>2</xdr:col>
      <xdr:colOff>1042147</xdr:colOff>
      <xdr:row>433</xdr:row>
      <xdr:rowOff>132821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71E1AEE1-8172-68FE-16AB-D9C177A25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141776822"/>
          <a:ext cx="1019735" cy="569852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439</xdr:row>
      <xdr:rowOff>313764</xdr:rowOff>
    </xdr:from>
    <xdr:to>
      <xdr:col>2</xdr:col>
      <xdr:colOff>1042147</xdr:colOff>
      <xdr:row>441</xdr:row>
      <xdr:rowOff>298482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DC003719-F9B3-A88F-26FF-D418A1979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144477440"/>
          <a:ext cx="1019735" cy="634660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447</xdr:row>
      <xdr:rowOff>145678</xdr:rowOff>
    </xdr:from>
    <xdr:to>
      <xdr:col>3</xdr:col>
      <xdr:colOff>3921</xdr:colOff>
      <xdr:row>449</xdr:row>
      <xdr:rowOff>172538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EC282061-AB84-D878-0FAC-2A5093B81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146909119"/>
          <a:ext cx="1030941" cy="676801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453</xdr:row>
      <xdr:rowOff>134470</xdr:rowOff>
    </xdr:from>
    <xdr:to>
      <xdr:col>3</xdr:col>
      <xdr:colOff>4630</xdr:colOff>
      <xdr:row>456</xdr:row>
      <xdr:rowOff>55508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6074BC02-BB83-9449-F04B-F6174C2D9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8" y="148847735"/>
          <a:ext cx="1057983" cy="895949"/>
        </a:xfrm>
        <a:prstGeom prst="rect">
          <a:avLst/>
        </a:prstGeom>
      </xdr:spPr>
    </xdr:pic>
    <xdr:clientData/>
  </xdr:twoCellAnchor>
  <xdr:twoCellAnchor>
    <xdr:from>
      <xdr:col>2</xdr:col>
      <xdr:colOff>33617</xdr:colOff>
      <xdr:row>473</xdr:row>
      <xdr:rowOff>224118</xdr:rowOff>
    </xdr:from>
    <xdr:to>
      <xdr:col>3</xdr:col>
      <xdr:colOff>3921</xdr:colOff>
      <xdr:row>476</xdr:row>
      <xdr:rowOff>213319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6CBD41B5-F219-FD4C-A847-A6828F890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5" y="155436794"/>
          <a:ext cx="1019735" cy="964113"/>
        </a:xfrm>
        <a:prstGeom prst="rect">
          <a:avLst/>
        </a:prstGeom>
      </xdr:spPr>
    </xdr:pic>
    <xdr:clientData/>
  </xdr:twoCellAnchor>
  <xdr:twoCellAnchor>
    <xdr:from>
      <xdr:col>2</xdr:col>
      <xdr:colOff>102533</xdr:colOff>
      <xdr:row>479</xdr:row>
      <xdr:rowOff>22412</xdr:rowOff>
    </xdr:from>
    <xdr:to>
      <xdr:col>2</xdr:col>
      <xdr:colOff>963705</xdr:colOff>
      <xdr:row>482</xdr:row>
      <xdr:rowOff>319138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61509CE4-0FFF-C5B7-1D2D-C45E3B997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151" y="157184912"/>
          <a:ext cx="861172" cy="1271638"/>
        </a:xfrm>
        <a:prstGeom prst="rect">
          <a:avLst/>
        </a:prstGeom>
      </xdr:spPr>
    </xdr:pic>
    <xdr:clientData/>
  </xdr:twoCellAnchor>
  <xdr:twoCellAnchor>
    <xdr:from>
      <xdr:col>2</xdr:col>
      <xdr:colOff>11207</xdr:colOff>
      <xdr:row>483</xdr:row>
      <xdr:rowOff>78441</xdr:rowOff>
    </xdr:from>
    <xdr:to>
      <xdr:col>2</xdr:col>
      <xdr:colOff>1028037</xdr:colOff>
      <xdr:row>484</xdr:row>
      <xdr:rowOff>313764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9DCB26B3-9107-7FED-F283-1E58D8391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5" y="158540823"/>
          <a:ext cx="1016830" cy="560294"/>
        </a:xfrm>
        <a:prstGeom prst="rect">
          <a:avLst/>
        </a:prstGeom>
      </xdr:spPr>
    </xdr:pic>
    <xdr:clientData/>
  </xdr:twoCellAnchor>
  <xdr:twoCellAnchor>
    <xdr:from>
      <xdr:col>2</xdr:col>
      <xdr:colOff>392206</xdr:colOff>
      <xdr:row>485</xdr:row>
      <xdr:rowOff>44825</xdr:rowOff>
    </xdr:from>
    <xdr:to>
      <xdr:col>2</xdr:col>
      <xdr:colOff>650845</xdr:colOff>
      <xdr:row>487</xdr:row>
      <xdr:rowOff>302560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64E4E392-CB46-4CC4-97C6-FFD0AEC3B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4" y="159157149"/>
          <a:ext cx="258639" cy="907676"/>
        </a:xfrm>
        <a:prstGeom prst="rect">
          <a:avLst/>
        </a:prstGeom>
      </xdr:spPr>
    </xdr:pic>
    <xdr:clientData/>
  </xdr:twoCellAnchor>
  <xdr:twoCellAnchor>
    <xdr:from>
      <xdr:col>2</xdr:col>
      <xdr:colOff>89647</xdr:colOff>
      <xdr:row>499</xdr:row>
      <xdr:rowOff>22412</xdr:rowOff>
    </xdr:from>
    <xdr:to>
      <xdr:col>2</xdr:col>
      <xdr:colOff>997323</xdr:colOff>
      <xdr:row>500</xdr:row>
      <xdr:rowOff>4841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DDFF0541-233A-AC0B-DEBE-07CC4E17C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265" y="164166177"/>
          <a:ext cx="907676" cy="609958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503</xdr:row>
      <xdr:rowOff>67234</xdr:rowOff>
    </xdr:from>
    <xdr:to>
      <xdr:col>2</xdr:col>
      <xdr:colOff>1042147</xdr:colOff>
      <xdr:row>505</xdr:row>
      <xdr:rowOff>158938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243CE706-CA1C-7828-39E3-7E1404FFD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66127205"/>
          <a:ext cx="1030941" cy="898527"/>
        </a:xfrm>
        <a:prstGeom prst="rect">
          <a:avLst/>
        </a:prstGeom>
      </xdr:spPr>
    </xdr:pic>
    <xdr:clientData/>
  </xdr:twoCellAnchor>
  <xdr:twoCellAnchor>
    <xdr:from>
      <xdr:col>2</xdr:col>
      <xdr:colOff>50988</xdr:colOff>
      <xdr:row>524</xdr:row>
      <xdr:rowOff>145677</xdr:rowOff>
    </xdr:from>
    <xdr:to>
      <xdr:col>2</xdr:col>
      <xdr:colOff>1056132</xdr:colOff>
      <xdr:row>527</xdr:row>
      <xdr:rowOff>56030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599D0001-C226-7CF3-B86B-79C02F05D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563" y="176482002"/>
          <a:ext cx="1005144" cy="881903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531</xdr:row>
      <xdr:rowOff>123264</xdr:rowOff>
    </xdr:from>
    <xdr:to>
      <xdr:col>2</xdr:col>
      <xdr:colOff>1027555</xdr:colOff>
      <xdr:row>534</xdr:row>
      <xdr:rowOff>33616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5AFF1407-938F-4E42-9240-8D9261C0A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171685323"/>
          <a:ext cx="1005144" cy="885264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538</xdr:row>
      <xdr:rowOff>156884</xdr:rowOff>
    </xdr:from>
    <xdr:to>
      <xdr:col>2</xdr:col>
      <xdr:colOff>1050030</xdr:colOff>
      <xdr:row>541</xdr:row>
      <xdr:rowOff>33620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1719119F-0106-78FC-11AD-0E81F418C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73859266"/>
          <a:ext cx="1038824" cy="851648"/>
        </a:xfrm>
        <a:prstGeom prst="rect">
          <a:avLst/>
        </a:prstGeom>
      </xdr:spPr>
    </xdr:pic>
    <xdr:clientData/>
  </xdr:twoCellAnchor>
  <xdr:twoCellAnchor>
    <xdr:from>
      <xdr:col>2</xdr:col>
      <xdr:colOff>11205</xdr:colOff>
      <xdr:row>544</xdr:row>
      <xdr:rowOff>257734</xdr:rowOff>
    </xdr:from>
    <xdr:to>
      <xdr:col>2</xdr:col>
      <xdr:colOff>1030940</xdr:colOff>
      <xdr:row>548</xdr:row>
      <xdr:rowOff>47569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12475E99-5542-88DC-36BA-EC3631E42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3" y="175909940"/>
          <a:ext cx="1019735" cy="1089717"/>
        </a:xfrm>
        <a:prstGeom prst="rect">
          <a:avLst/>
        </a:prstGeom>
      </xdr:spPr>
    </xdr:pic>
    <xdr:clientData/>
  </xdr:twoCellAnchor>
  <xdr:twoCellAnchor>
    <xdr:from>
      <xdr:col>2</xdr:col>
      <xdr:colOff>33618</xdr:colOff>
      <xdr:row>552</xdr:row>
      <xdr:rowOff>224117</xdr:rowOff>
    </xdr:from>
    <xdr:to>
      <xdr:col>2</xdr:col>
      <xdr:colOff>1042147</xdr:colOff>
      <xdr:row>555</xdr:row>
      <xdr:rowOff>156882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5D1AD33E-C4E6-997B-5BBF-D597FAA81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6" y="178476088"/>
          <a:ext cx="1008529" cy="907676"/>
        </a:xfrm>
        <a:prstGeom prst="rect">
          <a:avLst/>
        </a:prstGeom>
      </xdr:spPr>
    </xdr:pic>
    <xdr:clientData/>
  </xdr:twoCellAnchor>
  <xdr:twoCellAnchor>
    <xdr:from>
      <xdr:col>2</xdr:col>
      <xdr:colOff>145677</xdr:colOff>
      <xdr:row>574</xdr:row>
      <xdr:rowOff>257735</xdr:rowOff>
    </xdr:from>
    <xdr:to>
      <xdr:col>2</xdr:col>
      <xdr:colOff>950855</xdr:colOff>
      <xdr:row>577</xdr:row>
      <xdr:rowOff>268942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DC0BE7B2-B333-D183-E2C5-531C56CA5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5" y="185659059"/>
          <a:ext cx="805178" cy="986118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588</xdr:row>
      <xdr:rowOff>22412</xdr:rowOff>
    </xdr:from>
    <xdr:to>
      <xdr:col>2</xdr:col>
      <xdr:colOff>1047343</xdr:colOff>
      <xdr:row>590</xdr:row>
      <xdr:rowOff>134471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16E93DC7-6650-E944-312B-3296922FC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781" y="196951787"/>
          <a:ext cx="1036137" cy="635934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595</xdr:row>
      <xdr:rowOff>56030</xdr:rowOff>
    </xdr:from>
    <xdr:to>
      <xdr:col>3</xdr:col>
      <xdr:colOff>2466</xdr:colOff>
      <xdr:row>597</xdr:row>
      <xdr:rowOff>280148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B652A6E0-DA46-507B-950E-B89D9E18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191934354"/>
          <a:ext cx="1033407" cy="118782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600</xdr:row>
      <xdr:rowOff>448236</xdr:rowOff>
    </xdr:from>
    <xdr:to>
      <xdr:col>2</xdr:col>
      <xdr:colOff>1051982</xdr:colOff>
      <xdr:row>602</xdr:row>
      <xdr:rowOff>44824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A0D5E915-2FF2-D32E-0C0D-A475C873D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8" y="194735824"/>
          <a:ext cx="1051982" cy="560294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606</xdr:row>
      <xdr:rowOff>280147</xdr:rowOff>
    </xdr:from>
    <xdr:to>
      <xdr:col>2</xdr:col>
      <xdr:colOff>1042147</xdr:colOff>
      <xdr:row>608</xdr:row>
      <xdr:rowOff>83021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75D6EF16-B8F7-18FB-F843-CFC1EFB36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97458853"/>
          <a:ext cx="1030941" cy="609697"/>
        </a:xfrm>
        <a:prstGeom prst="rect">
          <a:avLst/>
        </a:prstGeom>
      </xdr:spPr>
    </xdr:pic>
    <xdr:clientData/>
  </xdr:twoCellAnchor>
  <xdr:twoCellAnchor>
    <xdr:from>
      <xdr:col>2</xdr:col>
      <xdr:colOff>123265</xdr:colOff>
      <xdr:row>611</xdr:row>
      <xdr:rowOff>179294</xdr:rowOff>
    </xdr:from>
    <xdr:to>
      <xdr:col>2</xdr:col>
      <xdr:colOff>987672</xdr:colOff>
      <xdr:row>612</xdr:row>
      <xdr:rowOff>320322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F54457CA-4EE1-FBDF-548A-51A5F2275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883" y="199610382"/>
          <a:ext cx="864407" cy="622881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614</xdr:row>
      <xdr:rowOff>336177</xdr:rowOff>
    </xdr:from>
    <xdr:to>
      <xdr:col>2</xdr:col>
      <xdr:colOff>1033641</xdr:colOff>
      <xdr:row>616</xdr:row>
      <xdr:rowOff>156883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E35E82E0-BB89-AC9E-D4AE-8BD66C7F1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01212824"/>
          <a:ext cx="1011229" cy="784412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624</xdr:row>
      <xdr:rowOff>392207</xdr:rowOff>
    </xdr:from>
    <xdr:to>
      <xdr:col>2</xdr:col>
      <xdr:colOff>1045190</xdr:colOff>
      <xdr:row>626</xdr:row>
      <xdr:rowOff>257736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142F90B3-EA5A-41FE-9440-5CEB2AA1E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06087383"/>
          <a:ext cx="1033984" cy="829235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640</xdr:row>
      <xdr:rowOff>33617</xdr:rowOff>
    </xdr:from>
    <xdr:to>
      <xdr:col>2</xdr:col>
      <xdr:colOff>1039906</xdr:colOff>
      <xdr:row>641</xdr:row>
      <xdr:rowOff>313763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5363BF63-2618-D962-E427-DF88C911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12810911"/>
          <a:ext cx="1028700" cy="605117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648</xdr:row>
      <xdr:rowOff>11205</xdr:rowOff>
    </xdr:from>
    <xdr:to>
      <xdr:col>2</xdr:col>
      <xdr:colOff>1042147</xdr:colOff>
      <xdr:row>650</xdr:row>
      <xdr:rowOff>81077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65D83061-BE4B-1DCE-C4F8-89625EA86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15388264"/>
          <a:ext cx="1019735" cy="719813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656</xdr:row>
      <xdr:rowOff>22412</xdr:rowOff>
    </xdr:from>
    <xdr:to>
      <xdr:col>2</xdr:col>
      <xdr:colOff>1035247</xdr:colOff>
      <xdr:row>657</xdr:row>
      <xdr:rowOff>224117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EC02A0FB-1017-FDB1-3880-AAD7E102B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17999236"/>
          <a:ext cx="1012836" cy="526675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662</xdr:row>
      <xdr:rowOff>89647</xdr:rowOff>
    </xdr:from>
    <xdr:to>
      <xdr:col>2</xdr:col>
      <xdr:colOff>1026648</xdr:colOff>
      <xdr:row>665</xdr:row>
      <xdr:rowOff>29989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67253BC8-29DF-7A69-0F99-224F9CD41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20016294"/>
          <a:ext cx="1004237" cy="915254"/>
        </a:xfrm>
        <a:prstGeom prst="rect">
          <a:avLst/>
        </a:prstGeom>
      </xdr:spPr>
    </xdr:pic>
    <xdr:clientData/>
  </xdr:twoCellAnchor>
  <xdr:twoCellAnchor>
    <xdr:from>
      <xdr:col>2</xdr:col>
      <xdr:colOff>22410</xdr:colOff>
      <xdr:row>668</xdr:row>
      <xdr:rowOff>246529</xdr:rowOff>
    </xdr:from>
    <xdr:to>
      <xdr:col>2</xdr:col>
      <xdr:colOff>1053029</xdr:colOff>
      <xdr:row>671</xdr:row>
      <xdr:rowOff>100853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22170AA5-F78B-549E-3144-5D954D003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8" y="222123000"/>
          <a:ext cx="1030619" cy="829235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674</xdr:row>
      <xdr:rowOff>268942</xdr:rowOff>
    </xdr:from>
    <xdr:to>
      <xdr:col>2</xdr:col>
      <xdr:colOff>1047168</xdr:colOff>
      <xdr:row>676</xdr:row>
      <xdr:rowOff>201706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56B8995D-C468-CC00-9734-7D1864B76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24095236"/>
          <a:ext cx="1024757" cy="582705"/>
        </a:xfrm>
        <a:prstGeom prst="rect">
          <a:avLst/>
        </a:prstGeom>
      </xdr:spPr>
    </xdr:pic>
    <xdr:clientData/>
  </xdr:twoCellAnchor>
  <xdr:twoCellAnchor>
    <xdr:from>
      <xdr:col>2</xdr:col>
      <xdr:colOff>22413</xdr:colOff>
      <xdr:row>681</xdr:row>
      <xdr:rowOff>201706</xdr:rowOff>
    </xdr:from>
    <xdr:to>
      <xdr:col>2</xdr:col>
      <xdr:colOff>1047389</xdr:colOff>
      <xdr:row>683</xdr:row>
      <xdr:rowOff>145677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D8D00AB8-EE19-3904-804E-D7FE08CF9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1" y="226302794"/>
          <a:ext cx="1024976" cy="593912"/>
        </a:xfrm>
        <a:prstGeom prst="rect">
          <a:avLst/>
        </a:prstGeom>
      </xdr:spPr>
    </xdr:pic>
    <xdr:clientData/>
  </xdr:twoCellAnchor>
  <xdr:twoCellAnchor>
    <xdr:from>
      <xdr:col>2</xdr:col>
      <xdr:colOff>347382</xdr:colOff>
      <xdr:row>686</xdr:row>
      <xdr:rowOff>11206</xdr:rowOff>
    </xdr:from>
    <xdr:to>
      <xdr:col>2</xdr:col>
      <xdr:colOff>638735</xdr:colOff>
      <xdr:row>687</xdr:row>
      <xdr:rowOff>471964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E810180A-4FBE-AB2E-4FE5-FC0EBD22E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27737147"/>
          <a:ext cx="291353" cy="942611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690</xdr:row>
      <xdr:rowOff>302560</xdr:rowOff>
    </xdr:from>
    <xdr:to>
      <xdr:col>3</xdr:col>
      <xdr:colOff>3120</xdr:colOff>
      <xdr:row>692</xdr:row>
      <xdr:rowOff>246529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80F06586-5CD3-F672-F82D-164A9CB82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29955913"/>
          <a:ext cx="1034061" cy="907675"/>
        </a:xfrm>
        <a:prstGeom prst="rect">
          <a:avLst/>
        </a:prstGeom>
      </xdr:spPr>
    </xdr:pic>
    <xdr:clientData/>
  </xdr:twoCellAnchor>
  <xdr:twoCellAnchor>
    <xdr:from>
      <xdr:col>2</xdr:col>
      <xdr:colOff>145678</xdr:colOff>
      <xdr:row>693</xdr:row>
      <xdr:rowOff>11207</xdr:rowOff>
    </xdr:from>
    <xdr:to>
      <xdr:col>2</xdr:col>
      <xdr:colOff>930088</xdr:colOff>
      <xdr:row>694</xdr:row>
      <xdr:rowOff>472327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525C0465-7800-D536-FD26-BA3077874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6" y="231110119"/>
          <a:ext cx="784410" cy="952498"/>
        </a:xfrm>
        <a:prstGeom prst="rect">
          <a:avLst/>
        </a:prstGeom>
      </xdr:spPr>
    </xdr:pic>
    <xdr:clientData/>
  </xdr:twoCellAnchor>
  <xdr:twoCellAnchor>
    <xdr:from>
      <xdr:col>2</xdr:col>
      <xdr:colOff>44824</xdr:colOff>
      <xdr:row>699</xdr:row>
      <xdr:rowOff>190500</xdr:rowOff>
    </xdr:from>
    <xdr:to>
      <xdr:col>2</xdr:col>
      <xdr:colOff>989703</xdr:colOff>
      <xdr:row>700</xdr:row>
      <xdr:rowOff>403412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32C992B1-8E3B-28B4-FEA0-5119F56C0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42" y="233216824"/>
          <a:ext cx="944879" cy="694764"/>
        </a:xfrm>
        <a:prstGeom prst="rect">
          <a:avLst/>
        </a:prstGeom>
      </xdr:spPr>
    </xdr:pic>
    <xdr:clientData/>
  </xdr:twoCellAnchor>
  <xdr:twoCellAnchor>
    <xdr:from>
      <xdr:col>2</xdr:col>
      <xdr:colOff>67236</xdr:colOff>
      <xdr:row>710</xdr:row>
      <xdr:rowOff>89646</xdr:rowOff>
    </xdr:from>
    <xdr:to>
      <xdr:col>2</xdr:col>
      <xdr:colOff>1091282</xdr:colOff>
      <xdr:row>712</xdr:row>
      <xdr:rowOff>336176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982C760-3DF7-64B9-0D4B-5DF96E341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854" y="238192234"/>
          <a:ext cx="1024046" cy="1210236"/>
        </a:xfrm>
        <a:prstGeom prst="rect">
          <a:avLst/>
        </a:prstGeom>
      </xdr:spPr>
    </xdr:pic>
    <xdr:clientData/>
  </xdr:twoCellAnchor>
  <xdr:twoCellAnchor>
    <xdr:from>
      <xdr:col>2</xdr:col>
      <xdr:colOff>11205</xdr:colOff>
      <xdr:row>717</xdr:row>
      <xdr:rowOff>201706</xdr:rowOff>
    </xdr:from>
    <xdr:to>
      <xdr:col>2</xdr:col>
      <xdr:colOff>1042146</xdr:colOff>
      <xdr:row>721</xdr:row>
      <xdr:rowOff>148772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823B84EE-10B2-7CF0-842A-191026380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3" y="241139382"/>
          <a:ext cx="1030941" cy="1246949"/>
        </a:xfrm>
        <a:prstGeom prst="rect">
          <a:avLst/>
        </a:prstGeom>
      </xdr:spPr>
    </xdr:pic>
    <xdr:clientData/>
  </xdr:twoCellAnchor>
  <xdr:twoCellAnchor>
    <xdr:from>
      <xdr:col>2</xdr:col>
      <xdr:colOff>11205</xdr:colOff>
      <xdr:row>728</xdr:row>
      <xdr:rowOff>22412</xdr:rowOff>
    </xdr:from>
    <xdr:to>
      <xdr:col>2</xdr:col>
      <xdr:colOff>1042147</xdr:colOff>
      <xdr:row>732</xdr:row>
      <xdr:rowOff>97119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CE711F20-F604-BC56-20DA-CB1F6BC46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3" y="244534765"/>
          <a:ext cx="1030942" cy="1374589"/>
        </a:xfrm>
        <a:prstGeom prst="rect">
          <a:avLst/>
        </a:prstGeom>
      </xdr:spPr>
    </xdr:pic>
    <xdr:clientData/>
  </xdr:twoCellAnchor>
  <xdr:twoCellAnchor>
    <xdr:from>
      <xdr:col>2</xdr:col>
      <xdr:colOff>314326</xdr:colOff>
      <xdr:row>736</xdr:row>
      <xdr:rowOff>19050</xdr:rowOff>
    </xdr:from>
    <xdr:to>
      <xdr:col>2</xdr:col>
      <xdr:colOff>723900</xdr:colOff>
      <xdr:row>736</xdr:row>
      <xdr:rowOff>471737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2A9F119C-EBD7-A5B2-8BA9-7D5C8663D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1" y="246630825"/>
          <a:ext cx="409574" cy="452687"/>
        </a:xfrm>
        <a:prstGeom prst="rect">
          <a:avLst/>
        </a:prstGeom>
      </xdr:spPr>
    </xdr:pic>
    <xdr:clientData/>
  </xdr:twoCellAnchor>
  <xdr:twoCellAnchor>
    <xdr:from>
      <xdr:col>2</xdr:col>
      <xdr:colOff>173567</xdr:colOff>
      <xdr:row>737</xdr:row>
      <xdr:rowOff>8468</xdr:rowOff>
    </xdr:from>
    <xdr:to>
      <xdr:col>2</xdr:col>
      <xdr:colOff>905933</xdr:colOff>
      <xdr:row>737</xdr:row>
      <xdr:rowOff>459480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CEB6B78-BC09-21A7-F077-3BBD6D321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" y="260646335"/>
          <a:ext cx="732366" cy="451012"/>
        </a:xfrm>
        <a:prstGeom prst="rect">
          <a:avLst/>
        </a:prstGeom>
      </xdr:spPr>
    </xdr:pic>
    <xdr:clientData/>
  </xdr:twoCellAnchor>
  <xdr:twoCellAnchor>
    <xdr:from>
      <xdr:col>2</xdr:col>
      <xdr:colOff>199872</xdr:colOff>
      <xdr:row>738</xdr:row>
      <xdr:rowOff>133502</xdr:rowOff>
    </xdr:from>
    <xdr:to>
      <xdr:col>2</xdr:col>
      <xdr:colOff>895662</xdr:colOff>
      <xdr:row>738</xdr:row>
      <xdr:rowOff>371786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10B1D3E1-ABF3-FE6B-FC73-49173F864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273986">
          <a:off x="838200" y="247469024"/>
          <a:ext cx="238284" cy="69579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744</xdr:row>
      <xdr:rowOff>19050</xdr:rowOff>
    </xdr:from>
    <xdr:to>
      <xdr:col>2</xdr:col>
      <xdr:colOff>1055664</xdr:colOff>
      <xdr:row>745</xdr:row>
      <xdr:rowOff>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2D5BFAB9-F2FE-7BC1-68A8-A0C4F68C6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57956050"/>
          <a:ext cx="1027089" cy="457200"/>
        </a:xfrm>
        <a:prstGeom prst="rect">
          <a:avLst/>
        </a:prstGeom>
      </xdr:spPr>
    </xdr:pic>
    <xdr:clientData/>
  </xdr:twoCellAnchor>
  <xdr:twoCellAnchor>
    <xdr:from>
      <xdr:col>2</xdr:col>
      <xdr:colOff>238125</xdr:colOff>
      <xdr:row>745</xdr:row>
      <xdr:rowOff>104775</xdr:rowOff>
    </xdr:from>
    <xdr:to>
      <xdr:col>2</xdr:col>
      <xdr:colOff>809625</xdr:colOff>
      <xdr:row>746</xdr:row>
      <xdr:rowOff>258597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2ACEC999-8E87-3283-6366-6F84D867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50564650"/>
          <a:ext cx="571500" cy="477672"/>
        </a:xfrm>
        <a:prstGeom prst="rect">
          <a:avLst/>
        </a:prstGeom>
      </xdr:spPr>
    </xdr:pic>
    <xdr:clientData/>
  </xdr:twoCellAnchor>
  <xdr:twoCellAnchor>
    <xdr:from>
      <xdr:col>2</xdr:col>
      <xdr:colOff>285751</xdr:colOff>
      <xdr:row>771</xdr:row>
      <xdr:rowOff>9525</xdr:rowOff>
    </xdr:from>
    <xdr:to>
      <xdr:col>2</xdr:col>
      <xdr:colOff>828675</xdr:colOff>
      <xdr:row>772</xdr:row>
      <xdr:rowOff>323020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9EB7A5F-4E9B-5923-F671-730E4910A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6" y="261870825"/>
          <a:ext cx="542924" cy="637345"/>
        </a:xfrm>
        <a:prstGeom prst="rect">
          <a:avLst/>
        </a:prstGeom>
      </xdr:spPr>
    </xdr:pic>
    <xdr:clientData/>
  </xdr:twoCellAnchor>
  <xdr:twoCellAnchor>
    <xdr:from>
      <xdr:col>2</xdr:col>
      <xdr:colOff>247651</xdr:colOff>
      <xdr:row>748</xdr:row>
      <xdr:rowOff>28575</xdr:rowOff>
    </xdr:from>
    <xdr:to>
      <xdr:col>2</xdr:col>
      <xdr:colOff>809625</xdr:colOff>
      <xdr:row>748</xdr:row>
      <xdr:rowOff>464391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238C810F-DCB7-4825-9998-A68D3974A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251812425"/>
          <a:ext cx="561974" cy="435816"/>
        </a:xfrm>
        <a:prstGeom prst="rect">
          <a:avLst/>
        </a:prstGeom>
      </xdr:spPr>
    </xdr:pic>
    <xdr:clientData/>
  </xdr:twoCellAnchor>
  <xdr:twoCellAnchor>
    <xdr:from>
      <xdr:col>2</xdr:col>
      <xdr:colOff>285751</xdr:colOff>
      <xdr:row>749</xdr:row>
      <xdr:rowOff>7845</xdr:rowOff>
    </xdr:from>
    <xdr:to>
      <xdr:col>2</xdr:col>
      <xdr:colOff>806823</xdr:colOff>
      <xdr:row>749</xdr:row>
      <xdr:rowOff>470429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F0261259-22A0-D6F0-15A8-7F52CE02C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369" y="252778933"/>
          <a:ext cx="521072" cy="462584"/>
        </a:xfrm>
        <a:prstGeom prst="rect">
          <a:avLst/>
        </a:prstGeom>
      </xdr:spPr>
    </xdr:pic>
    <xdr:clientData/>
  </xdr:twoCellAnchor>
  <xdr:twoCellAnchor>
    <xdr:from>
      <xdr:col>2</xdr:col>
      <xdr:colOff>314325</xdr:colOff>
      <xdr:row>750</xdr:row>
      <xdr:rowOff>19051</xdr:rowOff>
    </xdr:from>
    <xdr:to>
      <xdr:col>2</xdr:col>
      <xdr:colOff>781050</xdr:colOff>
      <xdr:row>750</xdr:row>
      <xdr:rowOff>455470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31FFC391-212F-EA98-A3E2-B67F8AC9A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253726951"/>
          <a:ext cx="466725" cy="436419"/>
        </a:xfrm>
        <a:prstGeom prst="rect">
          <a:avLst/>
        </a:prstGeom>
      </xdr:spPr>
    </xdr:pic>
    <xdr:clientData/>
  </xdr:twoCellAnchor>
  <xdr:twoCellAnchor>
    <xdr:from>
      <xdr:col>2</xdr:col>
      <xdr:colOff>333375</xdr:colOff>
      <xdr:row>751</xdr:row>
      <xdr:rowOff>19050</xdr:rowOff>
    </xdr:from>
    <xdr:to>
      <xdr:col>2</xdr:col>
      <xdr:colOff>733425</xdr:colOff>
      <xdr:row>752</xdr:row>
      <xdr:rowOff>2559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21C9AE35-48C6-FDC2-0211-CB694524F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54203200"/>
          <a:ext cx="400050" cy="459759"/>
        </a:xfrm>
        <a:prstGeom prst="rect">
          <a:avLst/>
        </a:prstGeom>
      </xdr:spPr>
    </xdr:pic>
    <xdr:clientData/>
  </xdr:twoCellAnchor>
  <xdr:twoCellAnchor>
    <xdr:from>
      <xdr:col>2</xdr:col>
      <xdr:colOff>93569</xdr:colOff>
      <xdr:row>758</xdr:row>
      <xdr:rowOff>209550</xdr:rowOff>
    </xdr:from>
    <xdr:to>
      <xdr:col>2</xdr:col>
      <xdr:colOff>1042147</xdr:colOff>
      <xdr:row>759</xdr:row>
      <xdr:rowOff>251190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5FEDDA0-AB47-078B-39D8-98CE3A5F8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187" y="257900021"/>
          <a:ext cx="948578" cy="523493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760</xdr:row>
      <xdr:rowOff>123825</xdr:rowOff>
    </xdr:from>
    <xdr:to>
      <xdr:col>2</xdr:col>
      <xdr:colOff>1038225</xdr:colOff>
      <xdr:row>760</xdr:row>
      <xdr:rowOff>430813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6169DFFB-245A-B5D7-53CA-906B8BFEE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57689350"/>
          <a:ext cx="1009650" cy="306988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761</xdr:row>
      <xdr:rowOff>76201</xdr:rowOff>
    </xdr:from>
    <xdr:to>
      <xdr:col>2</xdr:col>
      <xdr:colOff>1028700</xdr:colOff>
      <xdr:row>761</xdr:row>
      <xdr:rowOff>407368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EBE2B3D2-D888-8A8C-777F-CC7D6BC4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58117976"/>
          <a:ext cx="1000125" cy="331167"/>
        </a:xfrm>
        <a:prstGeom prst="rect">
          <a:avLst/>
        </a:prstGeom>
      </xdr:spPr>
    </xdr:pic>
    <xdr:clientData/>
  </xdr:twoCellAnchor>
  <xdr:twoCellAnchor>
    <xdr:from>
      <xdr:col>2</xdr:col>
      <xdr:colOff>9526</xdr:colOff>
      <xdr:row>762</xdr:row>
      <xdr:rowOff>438150</xdr:rowOff>
    </xdr:from>
    <xdr:to>
      <xdr:col>2</xdr:col>
      <xdr:colOff>1040210</xdr:colOff>
      <xdr:row>763</xdr:row>
      <xdr:rowOff>466725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7928C2AE-CB58-E0EF-D662-8D165AA4F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258956175"/>
          <a:ext cx="1030684" cy="504825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765</xdr:row>
      <xdr:rowOff>123825</xdr:rowOff>
    </xdr:from>
    <xdr:to>
      <xdr:col>2</xdr:col>
      <xdr:colOff>1038224</xdr:colOff>
      <xdr:row>765</xdr:row>
      <xdr:rowOff>383889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B0BFA9FC-3E94-D939-C9A5-9FC8E164E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260070600"/>
          <a:ext cx="1028699" cy="260064"/>
        </a:xfrm>
        <a:prstGeom prst="rect">
          <a:avLst/>
        </a:prstGeom>
      </xdr:spPr>
    </xdr:pic>
    <xdr:clientData/>
  </xdr:twoCellAnchor>
  <xdr:twoCellAnchor>
    <xdr:from>
      <xdr:col>2</xdr:col>
      <xdr:colOff>142874</xdr:colOff>
      <xdr:row>766</xdr:row>
      <xdr:rowOff>19050</xdr:rowOff>
    </xdr:from>
    <xdr:to>
      <xdr:col>2</xdr:col>
      <xdr:colOff>885825</xdr:colOff>
      <xdr:row>766</xdr:row>
      <xdr:rowOff>473787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46B90D20-6239-59A4-EFF5-FDD73F67C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" y="259737225"/>
          <a:ext cx="742951" cy="454737"/>
        </a:xfrm>
        <a:prstGeom prst="rect">
          <a:avLst/>
        </a:prstGeom>
      </xdr:spPr>
    </xdr:pic>
    <xdr:clientData/>
  </xdr:twoCellAnchor>
  <xdr:twoCellAnchor>
    <xdr:from>
      <xdr:col>2</xdr:col>
      <xdr:colOff>161925</xdr:colOff>
      <xdr:row>768</xdr:row>
      <xdr:rowOff>28575</xdr:rowOff>
    </xdr:from>
    <xdr:to>
      <xdr:col>2</xdr:col>
      <xdr:colOff>923925</xdr:colOff>
      <xdr:row>768</xdr:row>
      <xdr:rowOff>464003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75072FAB-932C-851E-B3CB-B40D354DD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60718300"/>
          <a:ext cx="762000" cy="435428"/>
        </a:xfrm>
        <a:prstGeom prst="rect">
          <a:avLst/>
        </a:prstGeom>
      </xdr:spPr>
    </xdr:pic>
    <xdr:clientData/>
  </xdr:twoCellAnchor>
  <xdr:twoCellAnchor>
    <xdr:from>
      <xdr:col>2</xdr:col>
      <xdr:colOff>342900</xdr:colOff>
      <xdr:row>770</xdr:row>
      <xdr:rowOff>9525</xdr:rowOff>
    </xdr:from>
    <xdr:to>
      <xdr:col>2</xdr:col>
      <xdr:colOff>666750</xdr:colOff>
      <xdr:row>770</xdr:row>
      <xdr:rowOff>474774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C7C01214-D17F-3D3B-FD94-586A6B9E4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261394575"/>
          <a:ext cx="323850" cy="465249"/>
        </a:xfrm>
        <a:prstGeom prst="rect">
          <a:avLst/>
        </a:prstGeom>
      </xdr:spPr>
    </xdr:pic>
    <xdr:clientData/>
  </xdr:twoCellAnchor>
  <xdr:twoCellAnchor>
    <xdr:from>
      <xdr:col>2</xdr:col>
      <xdr:colOff>33617</xdr:colOff>
      <xdr:row>839</xdr:row>
      <xdr:rowOff>11207</xdr:rowOff>
    </xdr:from>
    <xdr:to>
      <xdr:col>2</xdr:col>
      <xdr:colOff>1042147</xdr:colOff>
      <xdr:row>843</xdr:row>
      <xdr:rowOff>39008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D8E611DC-89C2-7308-E301-5612025CF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5" y="270196236"/>
          <a:ext cx="1008530" cy="1327684"/>
        </a:xfrm>
        <a:prstGeom prst="rect">
          <a:avLst/>
        </a:prstGeom>
      </xdr:spPr>
    </xdr:pic>
    <xdr:clientData/>
  </xdr:twoCellAnchor>
  <xdr:twoCellAnchor>
    <xdr:from>
      <xdr:col>2</xdr:col>
      <xdr:colOff>44821</xdr:colOff>
      <xdr:row>844</xdr:row>
      <xdr:rowOff>89647</xdr:rowOff>
    </xdr:from>
    <xdr:to>
      <xdr:col>3</xdr:col>
      <xdr:colOff>827</xdr:colOff>
      <xdr:row>848</xdr:row>
      <xdr:rowOff>224117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CCC61CF4-4F73-3010-5D43-CAB8FDBD4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39" y="271899529"/>
          <a:ext cx="1009359" cy="1434353"/>
        </a:xfrm>
        <a:prstGeom prst="rect">
          <a:avLst/>
        </a:prstGeom>
      </xdr:spPr>
    </xdr:pic>
    <xdr:clientData/>
  </xdr:twoCellAnchor>
  <xdr:twoCellAnchor>
    <xdr:from>
      <xdr:col>2</xdr:col>
      <xdr:colOff>212912</xdr:colOff>
      <xdr:row>850</xdr:row>
      <xdr:rowOff>11206</xdr:rowOff>
    </xdr:from>
    <xdr:to>
      <xdr:col>2</xdr:col>
      <xdr:colOff>739588</xdr:colOff>
      <xdr:row>851</xdr:row>
      <xdr:rowOff>455575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D588824C-D698-AE9B-1240-2354F6859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530" y="273636441"/>
          <a:ext cx="526676" cy="926222"/>
        </a:xfrm>
        <a:prstGeom prst="rect">
          <a:avLst/>
        </a:prstGeom>
      </xdr:spPr>
    </xdr:pic>
    <xdr:clientData/>
  </xdr:twoCellAnchor>
  <xdr:twoCellAnchor>
    <xdr:from>
      <xdr:col>2</xdr:col>
      <xdr:colOff>354106</xdr:colOff>
      <xdr:row>852</xdr:row>
      <xdr:rowOff>31936</xdr:rowOff>
    </xdr:from>
    <xdr:to>
      <xdr:col>2</xdr:col>
      <xdr:colOff>638176</xdr:colOff>
      <xdr:row>852</xdr:row>
      <xdr:rowOff>420962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E420A415-1D68-1FA5-3772-D908EF29B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681" y="269541811"/>
          <a:ext cx="284070" cy="389026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775</xdr:row>
      <xdr:rowOff>100853</xdr:rowOff>
    </xdr:from>
    <xdr:to>
      <xdr:col>3</xdr:col>
      <xdr:colOff>8046</xdr:colOff>
      <xdr:row>775</xdr:row>
      <xdr:rowOff>582706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3B2B7CB4-4943-186A-FE4B-2FF44056A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781" y="262581278"/>
          <a:ext cx="1120790" cy="48185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776</xdr:row>
      <xdr:rowOff>78442</xdr:rowOff>
    </xdr:from>
    <xdr:to>
      <xdr:col>2</xdr:col>
      <xdr:colOff>1042147</xdr:colOff>
      <xdr:row>776</xdr:row>
      <xdr:rowOff>618463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6FFD3123-38E0-B507-833C-40B10445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8" y="263999383"/>
          <a:ext cx="1042147" cy="540021"/>
        </a:xfrm>
        <a:prstGeom prst="rect">
          <a:avLst/>
        </a:prstGeom>
      </xdr:spPr>
    </xdr:pic>
    <xdr:clientData/>
  </xdr:twoCellAnchor>
  <xdr:twoCellAnchor>
    <xdr:from>
      <xdr:col>2</xdr:col>
      <xdr:colOff>33618</xdr:colOff>
      <xdr:row>777</xdr:row>
      <xdr:rowOff>11206</xdr:rowOff>
    </xdr:from>
    <xdr:to>
      <xdr:col>2</xdr:col>
      <xdr:colOff>1030942</xdr:colOff>
      <xdr:row>778</xdr:row>
      <xdr:rowOff>11205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74795017-BAC9-1858-220F-9536FC79C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6" y="264570882"/>
          <a:ext cx="997324" cy="640258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778</xdr:row>
      <xdr:rowOff>22413</xdr:rowOff>
    </xdr:from>
    <xdr:to>
      <xdr:col>2</xdr:col>
      <xdr:colOff>1042147</xdr:colOff>
      <xdr:row>778</xdr:row>
      <xdr:rowOff>633033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5F92CDD-635C-AAA2-0413-9585E8124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65220825"/>
          <a:ext cx="1019735" cy="610620"/>
        </a:xfrm>
        <a:prstGeom prst="rect">
          <a:avLst/>
        </a:prstGeom>
      </xdr:spPr>
    </xdr:pic>
    <xdr:clientData/>
  </xdr:twoCellAnchor>
  <xdr:twoCellAnchor>
    <xdr:from>
      <xdr:col>2</xdr:col>
      <xdr:colOff>89647</xdr:colOff>
      <xdr:row>779</xdr:row>
      <xdr:rowOff>0</xdr:rowOff>
    </xdr:from>
    <xdr:to>
      <xdr:col>2</xdr:col>
      <xdr:colOff>930088</xdr:colOff>
      <xdr:row>779</xdr:row>
      <xdr:rowOff>636009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20CF99CE-A9DA-5EF5-6CCF-405305C44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265" y="265837147"/>
          <a:ext cx="840441" cy="636009"/>
        </a:xfrm>
        <a:prstGeom prst="rect">
          <a:avLst/>
        </a:prstGeom>
      </xdr:spPr>
    </xdr:pic>
    <xdr:clientData/>
  </xdr:twoCellAnchor>
  <xdr:twoCellAnchor>
    <xdr:from>
      <xdr:col>2</xdr:col>
      <xdr:colOff>117333</xdr:colOff>
      <xdr:row>780</xdr:row>
      <xdr:rowOff>134929</xdr:rowOff>
    </xdr:from>
    <xdr:to>
      <xdr:col>2</xdr:col>
      <xdr:colOff>930144</xdr:colOff>
      <xdr:row>780</xdr:row>
      <xdr:rowOff>594344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7322D3C7-DC44-8FB7-3EB1-DB8CA8AE1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608889">
          <a:off x="708649" y="266434113"/>
          <a:ext cx="459415" cy="812811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781</xdr:row>
      <xdr:rowOff>33617</xdr:rowOff>
    </xdr:from>
    <xdr:to>
      <xdr:col>2</xdr:col>
      <xdr:colOff>1030940</xdr:colOff>
      <xdr:row>781</xdr:row>
      <xdr:rowOff>617923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C8CABF68-8016-91C0-069E-85042B2C6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267148235"/>
          <a:ext cx="1008529" cy="584306"/>
        </a:xfrm>
        <a:prstGeom prst="rect">
          <a:avLst/>
        </a:prstGeom>
      </xdr:spPr>
    </xdr:pic>
    <xdr:clientData/>
  </xdr:twoCellAnchor>
  <xdr:twoCellAnchor>
    <xdr:from>
      <xdr:col>2</xdr:col>
      <xdr:colOff>33618</xdr:colOff>
      <xdr:row>782</xdr:row>
      <xdr:rowOff>56028</xdr:rowOff>
    </xdr:from>
    <xdr:to>
      <xdr:col>2</xdr:col>
      <xdr:colOff>1040398</xdr:colOff>
      <xdr:row>782</xdr:row>
      <xdr:rowOff>616323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4CB10F26-CC34-EEDE-2553-B66C26709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6" y="267809381"/>
          <a:ext cx="1006780" cy="560295"/>
        </a:xfrm>
        <a:prstGeom prst="rect">
          <a:avLst/>
        </a:prstGeom>
      </xdr:spPr>
    </xdr:pic>
    <xdr:clientData/>
  </xdr:twoCellAnchor>
  <xdr:twoCellAnchor>
    <xdr:from>
      <xdr:col>2</xdr:col>
      <xdr:colOff>78441</xdr:colOff>
      <xdr:row>783</xdr:row>
      <xdr:rowOff>89647</xdr:rowOff>
    </xdr:from>
    <xdr:to>
      <xdr:col>2</xdr:col>
      <xdr:colOff>1031578</xdr:colOff>
      <xdr:row>783</xdr:row>
      <xdr:rowOff>604341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234F7343-21A9-9506-6F6F-D9187E0FF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9" y="268481735"/>
          <a:ext cx="953137" cy="514694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784</xdr:row>
      <xdr:rowOff>156882</xdr:rowOff>
    </xdr:from>
    <xdr:to>
      <xdr:col>3</xdr:col>
      <xdr:colOff>23692</xdr:colOff>
      <xdr:row>784</xdr:row>
      <xdr:rowOff>547668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4BE8E9FE-CD5C-FA78-06FD-C7AFB878C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037009">
          <a:off x="414618" y="269187706"/>
          <a:ext cx="1077045" cy="390786"/>
        </a:xfrm>
        <a:prstGeom prst="rect">
          <a:avLst/>
        </a:prstGeom>
      </xdr:spPr>
    </xdr:pic>
    <xdr:clientData/>
  </xdr:twoCellAnchor>
  <xdr:twoCellAnchor>
    <xdr:from>
      <xdr:col>2</xdr:col>
      <xdr:colOff>68915</xdr:colOff>
      <xdr:row>245</xdr:row>
      <xdr:rowOff>105334</xdr:rowOff>
    </xdr:from>
    <xdr:to>
      <xdr:col>2</xdr:col>
      <xdr:colOff>1000774</xdr:colOff>
      <xdr:row>248</xdr:row>
      <xdr:rowOff>16808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594C61C3-EB4A-509E-8CCB-CE2BBEFD9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490" y="81925084"/>
          <a:ext cx="931859" cy="883024"/>
        </a:xfrm>
        <a:prstGeom prst="rect">
          <a:avLst/>
        </a:prstGeom>
      </xdr:spPr>
    </xdr:pic>
    <xdr:clientData/>
  </xdr:twoCellAnchor>
  <xdr:twoCellAnchor>
    <xdr:from>
      <xdr:col>2</xdr:col>
      <xdr:colOff>22413</xdr:colOff>
      <xdr:row>250</xdr:row>
      <xdr:rowOff>268940</xdr:rowOff>
    </xdr:from>
    <xdr:to>
      <xdr:col>2</xdr:col>
      <xdr:colOff>1042147</xdr:colOff>
      <xdr:row>254</xdr:row>
      <xdr:rowOff>15984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DE95C3A7-2556-02A2-609E-DD01C8658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1" y="79012675"/>
          <a:ext cx="1019734" cy="1046927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256</xdr:row>
      <xdr:rowOff>168087</xdr:rowOff>
    </xdr:from>
    <xdr:to>
      <xdr:col>2</xdr:col>
      <xdr:colOff>1034260</xdr:colOff>
      <xdr:row>258</xdr:row>
      <xdr:rowOff>112057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ACF68568-3CF0-092A-90F8-23E3BD5A3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80861646"/>
          <a:ext cx="1011848" cy="593911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261</xdr:row>
      <xdr:rowOff>89646</xdr:rowOff>
    </xdr:from>
    <xdr:to>
      <xdr:col>2</xdr:col>
      <xdr:colOff>1042146</xdr:colOff>
      <xdr:row>263</xdr:row>
      <xdr:rowOff>179293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7B9D256F-95BA-A146-9F54-0F778A15B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82408058"/>
          <a:ext cx="1030940" cy="739588"/>
        </a:xfrm>
        <a:prstGeom prst="rect">
          <a:avLst/>
        </a:prstGeom>
      </xdr:spPr>
    </xdr:pic>
    <xdr:clientData/>
  </xdr:twoCellAnchor>
  <xdr:twoCellAnchor>
    <xdr:from>
      <xdr:col>2</xdr:col>
      <xdr:colOff>235325</xdr:colOff>
      <xdr:row>265</xdr:row>
      <xdr:rowOff>33619</xdr:rowOff>
    </xdr:from>
    <xdr:to>
      <xdr:col>2</xdr:col>
      <xdr:colOff>762001</xdr:colOff>
      <xdr:row>265</xdr:row>
      <xdr:rowOff>462975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9431C4D9-A0ED-DF4D-3958-AC97F5899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3" y="83651913"/>
          <a:ext cx="526676" cy="429356"/>
        </a:xfrm>
        <a:prstGeom prst="rect">
          <a:avLst/>
        </a:prstGeom>
      </xdr:spPr>
    </xdr:pic>
    <xdr:clientData/>
  </xdr:twoCellAnchor>
  <xdr:twoCellAnchor>
    <xdr:from>
      <xdr:col>2</xdr:col>
      <xdr:colOff>212912</xdr:colOff>
      <xdr:row>266</xdr:row>
      <xdr:rowOff>145676</xdr:rowOff>
    </xdr:from>
    <xdr:to>
      <xdr:col>2</xdr:col>
      <xdr:colOff>829235</xdr:colOff>
      <xdr:row>268</xdr:row>
      <xdr:rowOff>206073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F1C1C659-58C8-0521-5607-EEA1D85AA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530" y="84245823"/>
          <a:ext cx="616323" cy="710338"/>
        </a:xfrm>
        <a:prstGeom prst="rect">
          <a:avLst/>
        </a:prstGeom>
      </xdr:spPr>
    </xdr:pic>
    <xdr:clientData/>
  </xdr:twoCellAnchor>
  <xdr:twoCellAnchor>
    <xdr:from>
      <xdr:col>2</xdr:col>
      <xdr:colOff>22413</xdr:colOff>
      <xdr:row>270</xdr:row>
      <xdr:rowOff>112059</xdr:rowOff>
    </xdr:from>
    <xdr:to>
      <xdr:col>2</xdr:col>
      <xdr:colOff>1025700</xdr:colOff>
      <xdr:row>272</xdr:row>
      <xdr:rowOff>145675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C8F78DA8-08F0-A68D-2E88-FBFF6EC62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1" y="85512088"/>
          <a:ext cx="1003287" cy="683558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283</xdr:row>
      <xdr:rowOff>100852</xdr:rowOff>
    </xdr:from>
    <xdr:to>
      <xdr:col>2</xdr:col>
      <xdr:colOff>1042147</xdr:colOff>
      <xdr:row>285</xdr:row>
      <xdr:rowOff>123264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392588DD-C15E-884B-97F0-C3B894EEC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89725499"/>
          <a:ext cx="1019736" cy="672353"/>
        </a:xfrm>
        <a:prstGeom prst="rect">
          <a:avLst/>
        </a:prstGeom>
      </xdr:spPr>
    </xdr:pic>
    <xdr:clientData/>
  </xdr:twoCellAnchor>
  <xdr:twoCellAnchor>
    <xdr:from>
      <xdr:col>2</xdr:col>
      <xdr:colOff>33617</xdr:colOff>
      <xdr:row>304</xdr:row>
      <xdr:rowOff>212913</xdr:rowOff>
    </xdr:from>
    <xdr:to>
      <xdr:col>2</xdr:col>
      <xdr:colOff>1035386</xdr:colOff>
      <xdr:row>306</xdr:row>
      <xdr:rowOff>280147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1FE2646B-C326-8846-A7A4-CEC1F6BB2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5" y="96661942"/>
          <a:ext cx="1001769" cy="717176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298</xdr:row>
      <xdr:rowOff>201705</xdr:rowOff>
    </xdr:from>
    <xdr:to>
      <xdr:col>3</xdr:col>
      <xdr:colOff>734</xdr:colOff>
      <xdr:row>300</xdr:row>
      <xdr:rowOff>156881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065D9AD1-10AB-F712-944C-E623C8B21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94700911"/>
          <a:ext cx="1031675" cy="605117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310</xdr:row>
      <xdr:rowOff>44822</xdr:rowOff>
    </xdr:from>
    <xdr:to>
      <xdr:col>2</xdr:col>
      <xdr:colOff>1042148</xdr:colOff>
      <xdr:row>312</xdr:row>
      <xdr:rowOff>145676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0C35E4DB-E839-38D0-8659-01E99EF2E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98443675"/>
          <a:ext cx="1030942" cy="750795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315</xdr:row>
      <xdr:rowOff>33617</xdr:rowOff>
    </xdr:from>
    <xdr:to>
      <xdr:col>3</xdr:col>
      <xdr:colOff>652</xdr:colOff>
      <xdr:row>318</xdr:row>
      <xdr:rowOff>33617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253B1027-C8F1-8543-7335-AE022B7AD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100169382"/>
          <a:ext cx="1098828" cy="974911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319</xdr:row>
      <xdr:rowOff>235324</xdr:rowOff>
    </xdr:from>
    <xdr:to>
      <xdr:col>2</xdr:col>
      <xdr:colOff>1044538</xdr:colOff>
      <xdr:row>322</xdr:row>
      <xdr:rowOff>112059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05CFC516-12D7-97C2-CAD4-21F99ABD7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01558912"/>
          <a:ext cx="1033332" cy="851647"/>
        </a:xfrm>
        <a:prstGeom prst="rect">
          <a:avLst/>
        </a:prstGeom>
      </xdr:spPr>
    </xdr:pic>
    <xdr:clientData/>
  </xdr:twoCellAnchor>
  <xdr:twoCellAnchor>
    <xdr:from>
      <xdr:col>2</xdr:col>
      <xdr:colOff>22410</xdr:colOff>
      <xdr:row>323</xdr:row>
      <xdr:rowOff>224118</xdr:rowOff>
    </xdr:from>
    <xdr:to>
      <xdr:col>2</xdr:col>
      <xdr:colOff>1040623</xdr:colOff>
      <xdr:row>326</xdr:row>
      <xdr:rowOff>145677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DB6C47B3-20CB-355B-686A-7375E2ADE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8" y="102847589"/>
          <a:ext cx="1018213" cy="896470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328</xdr:row>
      <xdr:rowOff>112057</xdr:rowOff>
    </xdr:from>
    <xdr:to>
      <xdr:col>2</xdr:col>
      <xdr:colOff>1047938</xdr:colOff>
      <xdr:row>330</xdr:row>
      <xdr:rowOff>145675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3F2E5956-C7C9-7915-0AB1-9565C1E9D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04360381"/>
          <a:ext cx="1036732" cy="683559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334</xdr:row>
      <xdr:rowOff>302559</xdr:rowOff>
    </xdr:from>
    <xdr:to>
      <xdr:col>2</xdr:col>
      <xdr:colOff>1042148</xdr:colOff>
      <xdr:row>336</xdr:row>
      <xdr:rowOff>257736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06A82E1B-C8A1-251D-7A3B-5F91DE72B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106500706"/>
          <a:ext cx="1019736" cy="605118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342</xdr:row>
      <xdr:rowOff>212912</xdr:rowOff>
    </xdr:from>
    <xdr:to>
      <xdr:col>2</xdr:col>
      <xdr:colOff>1042738</xdr:colOff>
      <xdr:row>345</xdr:row>
      <xdr:rowOff>0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D56693CF-7052-A518-FA69-D9FEA7A77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8" y="109010824"/>
          <a:ext cx="1042738" cy="762000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348</xdr:row>
      <xdr:rowOff>22412</xdr:rowOff>
    </xdr:from>
    <xdr:to>
      <xdr:col>2</xdr:col>
      <xdr:colOff>1039906</xdr:colOff>
      <xdr:row>351</xdr:row>
      <xdr:rowOff>190500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C611113E-349B-59E7-F1E2-E94218C3E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10770147"/>
          <a:ext cx="1028700" cy="1143000"/>
        </a:xfrm>
        <a:prstGeom prst="rect">
          <a:avLst/>
        </a:prstGeom>
      </xdr:spPr>
    </xdr:pic>
    <xdr:clientData/>
  </xdr:twoCellAnchor>
  <xdr:twoCellAnchor>
    <xdr:from>
      <xdr:col>2</xdr:col>
      <xdr:colOff>89647</xdr:colOff>
      <xdr:row>352</xdr:row>
      <xdr:rowOff>44824</xdr:rowOff>
    </xdr:from>
    <xdr:to>
      <xdr:col>2</xdr:col>
      <xdr:colOff>967400</xdr:colOff>
      <xdr:row>353</xdr:row>
      <xdr:rowOff>470647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8D51904C-4430-C23E-80EE-93C4263D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265" y="112092442"/>
          <a:ext cx="877753" cy="907676"/>
        </a:xfrm>
        <a:prstGeom prst="rect">
          <a:avLst/>
        </a:prstGeom>
      </xdr:spPr>
    </xdr:pic>
    <xdr:clientData/>
  </xdr:twoCellAnchor>
  <xdr:twoCellAnchor>
    <xdr:from>
      <xdr:col>2</xdr:col>
      <xdr:colOff>44823</xdr:colOff>
      <xdr:row>354</xdr:row>
      <xdr:rowOff>70036</xdr:rowOff>
    </xdr:from>
    <xdr:to>
      <xdr:col>2</xdr:col>
      <xdr:colOff>1057119</xdr:colOff>
      <xdr:row>355</xdr:row>
      <xdr:rowOff>409575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9F15C950-D2E2-F43F-47A6-2EA41E15B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98" y="115379686"/>
          <a:ext cx="1012296" cy="815789"/>
        </a:xfrm>
        <a:prstGeom prst="rect">
          <a:avLst/>
        </a:prstGeom>
      </xdr:spPr>
    </xdr:pic>
    <xdr:clientData/>
  </xdr:twoCellAnchor>
  <xdr:twoCellAnchor>
    <xdr:from>
      <xdr:col>2</xdr:col>
      <xdr:colOff>33618</xdr:colOff>
      <xdr:row>356</xdr:row>
      <xdr:rowOff>156882</xdr:rowOff>
    </xdr:from>
    <xdr:to>
      <xdr:col>2</xdr:col>
      <xdr:colOff>1019735</xdr:colOff>
      <xdr:row>357</xdr:row>
      <xdr:rowOff>414617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2D42C81B-27B2-1788-067E-0759CA5AA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6" y="114131911"/>
          <a:ext cx="986117" cy="739588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358</xdr:row>
      <xdr:rowOff>280147</xdr:rowOff>
    </xdr:from>
    <xdr:to>
      <xdr:col>2</xdr:col>
      <xdr:colOff>1030941</xdr:colOff>
      <xdr:row>361</xdr:row>
      <xdr:rowOff>246529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467990FD-A134-7245-26A8-D8C0379F0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115218882"/>
          <a:ext cx="1008529" cy="1411941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362</xdr:row>
      <xdr:rowOff>145676</xdr:rowOff>
    </xdr:from>
    <xdr:to>
      <xdr:col>3</xdr:col>
      <xdr:colOff>7537</xdr:colOff>
      <xdr:row>364</xdr:row>
      <xdr:rowOff>100852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B208964E-69CD-2E66-926B-8EE47F699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117011823"/>
          <a:ext cx="1049684" cy="627529"/>
        </a:xfrm>
        <a:prstGeom prst="rect">
          <a:avLst/>
        </a:prstGeom>
      </xdr:spPr>
    </xdr:pic>
    <xdr:clientData/>
  </xdr:twoCellAnchor>
  <xdr:twoCellAnchor>
    <xdr:from>
      <xdr:col>2</xdr:col>
      <xdr:colOff>381000</xdr:colOff>
      <xdr:row>365</xdr:row>
      <xdr:rowOff>33619</xdr:rowOff>
    </xdr:from>
    <xdr:to>
      <xdr:col>2</xdr:col>
      <xdr:colOff>686284</xdr:colOff>
      <xdr:row>367</xdr:row>
      <xdr:rowOff>313766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B17CB880-A807-9DF3-9604-95DC52471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18" y="117897090"/>
          <a:ext cx="305284" cy="1255058"/>
        </a:xfrm>
        <a:prstGeom prst="rect">
          <a:avLst/>
        </a:prstGeom>
      </xdr:spPr>
    </xdr:pic>
    <xdr:clientData/>
  </xdr:twoCellAnchor>
  <xdr:twoCellAnchor>
    <xdr:from>
      <xdr:col>2</xdr:col>
      <xdr:colOff>425824</xdr:colOff>
      <xdr:row>368</xdr:row>
      <xdr:rowOff>22411</xdr:rowOff>
    </xdr:from>
    <xdr:to>
      <xdr:col>2</xdr:col>
      <xdr:colOff>648312</xdr:colOff>
      <xdr:row>370</xdr:row>
      <xdr:rowOff>0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2906CF85-ED3B-7F5B-11F1-F3CDD0788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442" y="119185764"/>
          <a:ext cx="222488" cy="941295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228</xdr:row>
      <xdr:rowOff>300318</xdr:rowOff>
    </xdr:from>
    <xdr:to>
      <xdr:col>2</xdr:col>
      <xdr:colOff>1078019</xdr:colOff>
      <xdr:row>229</xdr:row>
      <xdr:rowOff>244849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6206B37A-6C87-592C-C462-DD1348BD4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78071943"/>
          <a:ext cx="1030394" cy="582706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230</xdr:row>
      <xdr:rowOff>78441</xdr:rowOff>
    </xdr:from>
    <xdr:to>
      <xdr:col>2</xdr:col>
      <xdr:colOff>1038072</xdr:colOff>
      <xdr:row>230</xdr:row>
      <xdr:rowOff>549088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61EA0721-EA51-2C66-079B-CA2253BA0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75079412"/>
          <a:ext cx="1026866" cy="470647"/>
        </a:xfrm>
        <a:prstGeom prst="rect">
          <a:avLst/>
        </a:prstGeom>
      </xdr:spPr>
    </xdr:pic>
    <xdr:clientData/>
  </xdr:twoCellAnchor>
  <xdr:twoCellAnchor>
    <xdr:from>
      <xdr:col>2</xdr:col>
      <xdr:colOff>112060</xdr:colOff>
      <xdr:row>231</xdr:row>
      <xdr:rowOff>33618</xdr:rowOff>
    </xdr:from>
    <xdr:to>
      <xdr:col>2</xdr:col>
      <xdr:colOff>941294</xdr:colOff>
      <xdr:row>231</xdr:row>
      <xdr:rowOff>630189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B81EF5DD-FEE1-365A-1B70-997DEC252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678" y="75673324"/>
          <a:ext cx="829234" cy="596571"/>
        </a:xfrm>
        <a:prstGeom prst="rect">
          <a:avLst/>
        </a:prstGeom>
      </xdr:spPr>
    </xdr:pic>
    <xdr:clientData/>
  </xdr:twoCellAnchor>
  <xdr:twoCellAnchor>
    <xdr:from>
      <xdr:col>2</xdr:col>
      <xdr:colOff>145678</xdr:colOff>
      <xdr:row>235</xdr:row>
      <xdr:rowOff>33617</xdr:rowOff>
    </xdr:from>
    <xdr:to>
      <xdr:col>2</xdr:col>
      <xdr:colOff>885266</xdr:colOff>
      <xdr:row>236</xdr:row>
      <xdr:rowOff>310636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44D025CC-64F1-D33E-89BF-03B88107D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253" y="76805117"/>
          <a:ext cx="739588" cy="600869"/>
        </a:xfrm>
        <a:prstGeom prst="rect">
          <a:avLst/>
        </a:prstGeom>
      </xdr:spPr>
    </xdr:pic>
    <xdr:clientData/>
  </xdr:twoCellAnchor>
  <xdr:twoCellAnchor>
    <xdr:from>
      <xdr:col>2</xdr:col>
      <xdr:colOff>369794</xdr:colOff>
      <xdr:row>212</xdr:row>
      <xdr:rowOff>0</xdr:rowOff>
    </xdr:from>
    <xdr:to>
      <xdr:col>2</xdr:col>
      <xdr:colOff>661147</xdr:colOff>
      <xdr:row>212</xdr:row>
      <xdr:rowOff>228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174DE5C8-E35E-4632-98B5-1F7C0016C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2" y="68187795"/>
          <a:ext cx="291353" cy="470874"/>
        </a:xfrm>
        <a:prstGeom prst="rect">
          <a:avLst/>
        </a:prstGeom>
      </xdr:spPr>
    </xdr:pic>
    <xdr:clientData/>
  </xdr:twoCellAnchor>
  <xdr:twoCellAnchor>
    <xdr:from>
      <xdr:col>2</xdr:col>
      <xdr:colOff>268943</xdr:colOff>
      <xdr:row>863</xdr:row>
      <xdr:rowOff>11206</xdr:rowOff>
    </xdr:from>
    <xdr:to>
      <xdr:col>2</xdr:col>
      <xdr:colOff>840443</xdr:colOff>
      <xdr:row>864</xdr:row>
      <xdr:rowOff>9913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A3F3066D-AEA8-6F21-F1E3-E4181981A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61" y="276393088"/>
          <a:ext cx="571500" cy="637443"/>
        </a:xfrm>
        <a:prstGeom prst="rect">
          <a:avLst/>
        </a:prstGeom>
      </xdr:spPr>
    </xdr:pic>
    <xdr:clientData/>
  </xdr:twoCellAnchor>
  <xdr:twoCellAnchor>
    <xdr:from>
      <xdr:col>2</xdr:col>
      <xdr:colOff>179294</xdr:colOff>
      <xdr:row>864</xdr:row>
      <xdr:rowOff>11207</xdr:rowOff>
    </xdr:from>
    <xdr:to>
      <xdr:col>2</xdr:col>
      <xdr:colOff>907676</xdr:colOff>
      <xdr:row>865</xdr:row>
      <xdr:rowOff>880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BE6F3D63-1F69-083A-23DF-882E67F65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12" y="277031825"/>
          <a:ext cx="728382" cy="628408"/>
        </a:xfrm>
        <a:prstGeom prst="rect">
          <a:avLst/>
        </a:prstGeom>
      </xdr:spPr>
    </xdr:pic>
    <xdr:clientData/>
  </xdr:twoCellAnchor>
  <xdr:twoCellAnchor>
    <xdr:from>
      <xdr:col>2</xdr:col>
      <xdr:colOff>246529</xdr:colOff>
      <xdr:row>866</xdr:row>
      <xdr:rowOff>22413</xdr:rowOff>
    </xdr:from>
    <xdr:to>
      <xdr:col>2</xdr:col>
      <xdr:colOff>851647</xdr:colOff>
      <xdr:row>866</xdr:row>
      <xdr:rowOff>620576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13EDBBDC-0372-AEEA-1503-E48181DA8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147" y="278320501"/>
          <a:ext cx="605118" cy="598163"/>
        </a:xfrm>
        <a:prstGeom prst="rect">
          <a:avLst/>
        </a:prstGeom>
      </xdr:spPr>
    </xdr:pic>
    <xdr:clientData/>
  </xdr:twoCellAnchor>
  <xdr:twoCellAnchor>
    <xdr:from>
      <xdr:col>2</xdr:col>
      <xdr:colOff>280147</xdr:colOff>
      <xdr:row>869</xdr:row>
      <xdr:rowOff>11206</xdr:rowOff>
    </xdr:from>
    <xdr:to>
      <xdr:col>2</xdr:col>
      <xdr:colOff>818029</xdr:colOff>
      <xdr:row>869</xdr:row>
      <xdr:rowOff>622435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51FB5E63-4E22-52CB-3246-B08EFA54E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765" y="280225500"/>
          <a:ext cx="537882" cy="611229"/>
        </a:xfrm>
        <a:prstGeom prst="rect">
          <a:avLst/>
        </a:prstGeom>
      </xdr:spPr>
    </xdr:pic>
    <xdr:clientData/>
  </xdr:twoCellAnchor>
  <xdr:twoCellAnchor>
    <xdr:from>
      <xdr:col>2</xdr:col>
      <xdr:colOff>224118</xdr:colOff>
      <xdr:row>873</xdr:row>
      <xdr:rowOff>22412</xdr:rowOff>
    </xdr:from>
    <xdr:to>
      <xdr:col>2</xdr:col>
      <xdr:colOff>829235</xdr:colOff>
      <xdr:row>873</xdr:row>
      <xdr:rowOff>619567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893DD4C2-8712-0046-DFC7-0912D4428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736" y="282152912"/>
          <a:ext cx="605117" cy="597155"/>
        </a:xfrm>
        <a:prstGeom prst="rect">
          <a:avLst/>
        </a:prstGeom>
      </xdr:spPr>
    </xdr:pic>
    <xdr:clientData/>
  </xdr:twoCellAnchor>
  <xdr:twoCellAnchor>
    <xdr:from>
      <xdr:col>2</xdr:col>
      <xdr:colOff>179294</xdr:colOff>
      <xdr:row>874</xdr:row>
      <xdr:rowOff>22412</xdr:rowOff>
    </xdr:from>
    <xdr:to>
      <xdr:col>2</xdr:col>
      <xdr:colOff>918882</xdr:colOff>
      <xdr:row>874</xdr:row>
      <xdr:rowOff>610902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0B0C4A13-58F7-8F53-D06C-B4EF18A8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12" y="282791647"/>
          <a:ext cx="739588" cy="588490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878</xdr:row>
      <xdr:rowOff>100853</xdr:rowOff>
    </xdr:from>
    <xdr:to>
      <xdr:col>2</xdr:col>
      <xdr:colOff>1048045</xdr:colOff>
      <xdr:row>878</xdr:row>
      <xdr:rowOff>627529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51030B70-7FAC-3B82-2972-B033403A0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84147559"/>
          <a:ext cx="1025633" cy="526676"/>
        </a:xfrm>
        <a:prstGeom prst="rect">
          <a:avLst/>
        </a:prstGeom>
      </xdr:spPr>
    </xdr:pic>
    <xdr:clientData/>
  </xdr:twoCellAnchor>
  <xdr:twoCellAnchor>
    <xdr:from>
      <xdr:col>2</xdr:col>
      <xdr:colOff>201707</xdr:colOff>
      <xdr:row>880</xdr:row>
      <xdr:rowOff>11207</xdr:rowOff>
    </xdr:from>
    <xdr:to>
      <xdr:col>2</xdr:col>
      <xdr:colOff>907677</xdr:colOff>
      <xdr:row>880</xdr:row>
      <xdr:rowOff>626813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5E4340F3-67B7-1239-B858-57393141D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555" y="319802729"/>
          <a:ext cx="705970" cy="615606"/>
        </a:xfrm>
        <a:prstGeom prst="rect">
          <a:avLst/>
        </a:prstGeom>
      </xdr:spPr>
    </xdr:pic>
    <xdr:clientData/>
  </xdr:twoCellAnchor>
  <xdr:twoCellAnchor>
    <xdr:from>
      <xdr:col>2</xdr:col>
      <xdr:colOff>56031</xdr:colOff>
      <xdr:row>925</xdr:row>
      <xdr:rowOff>123265</xdr:rowOff>
    </xdr:from>
    <xdr:to>
      <xdr:col>2</xdr:col>
      <xdr:colOff>1043679</xdr:colOff>
      <xdr:row>929</xdr:row>
      <xdr:rowOff>246528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3F564205-05E5-5C56-A2A5-6537AD526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649" y="311377853"/>
          <a:ext cx="987648" cy="1423146"/>
        </a:xfrm>
        <a:prstGeom prst="rect">
          <a:avLst/>
        </a:prstGeom>
      </xdr:spPr>
    </xdr:pic>
    <xdr:clientData/>
  </xdr:twoCellAnchor>
  <xdr:twoCellAnchor>
    <xdr:from>
      <xdr:col>2</xdr:col>
      <xdr:colOff>88590</xdr:colOff>
      <xdr:row>923</xdr:row>
      <xdr:rowOff>33618</xdr:rowOff>
    </xdr:from>
    <xdr:to>
      <xdr:col>2</xdr:col>
      <xdr:colOff>1030941</xdr:colOff>
      <xdr:row>923</xdr:row>
      <xdr:rowOff>629926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CF84AEF1-EBB6-EA4E-572D-970A3E77A6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680" b="-630"/>
        <a:stretch>
          <a:fillRect/>
        </a:stretch>
      </xdr:blipFill>
      <xdr:spPr>
        <a:xfrm>
          <a:off x="499223" y="333163085"/>
          <a:ext cx="942351" cy="596308"/>
        </a:xfrm>
        <a:prstGeom prst="rect">
          <a:avLst/>
        </a:prstGeom>
      </xdr:spPr>
    </xdr:pic>
    <xdr:clientData/>
  </xdr:twoCellAnchor>
  <xdr:twoCellAnchor>
    <xdr:from>
      <xdr:col>2</xdr:col>
      <xdr:colOff>224118</xdr:colOff>
      <xdr:row>924</xdr:row>
      <xdr:rowOff>24528</xdr:rowOff>
    </xdr:from>
    <xdr:to>
      <xdr:col>2</xdr:col>
      <xdr:colOff>884207</xdr:colOff>
      <xdr:row>924</xdr:row>
      <xdr:rowOff>638844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D9ADA99-6269-0724-6E19-143A1691A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751" y="333793228"/>
          <a:ext cx="660089" cy="614316"/>
        </a:xfrm>
        <a:prstGeom prst="rect">
          <a:avLst/>
        </a:prstGeom>
      </xdr:spPr>
    </xdr:pic>
    <xdr:clientData/>
  </xdr:twoCellAnchor>
  <xdr:twoCellAnchor>
    <xdr:from>
      <xdr:col>2</xdr:col>
      <xdr:colOff>156882</xdr:colOff>
      <xdr:row>930</xdr:row>
      <xdr:rowOff>11204</xdr:rowOff>
    </xdr:from>
    <xdr:to>
      <xdr:col>2</xdr:col>
      <xdr:colOff>952500</xdr:colOff>
      <xdr:row>930</xdr:row>
      <xdr:rowOff>475315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DEAC0127-D712-96B0-27AA-17B25E52E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71500" y="312890645"/>
          <a:ext cx="795618" cy="464111"/>
        </a:xfrm>
        <a:prstGeom prst="rect">
          <a:avLst/>
        </a:prstGeom>
      </xdr:spPr>
    </xdr:pic>
    <xdr:clientData/>
  </xdr:twoCellAnchor>
  <xdr:twoCellAnchor>
    <xdr:from>
      <xdr:col>2</xdr:col>
      <xdr:colOff>179294</xdr:colOff>
      <xdr:row>931</xdr:row>
      <xdr:rowOff>11205</xdr:rowOff>
    </xdr:from>
    <xdr:to>
      <xdr:col>2</xdr:col>
      <xdr:colOff>918882</xdr:colOff>
      <xdr:row>931</xdr:row>
      <xdr:rowOff>475903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785E0748-D8B1-1198-7568-BD66AD8E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93912" y="313372499"/>
          <a:ext cx="739588" cy="464698"/>
        </a:xfrm>
        <a:prstGeom prst="rect">
          <a:avLst/>
        </a:prstGeom>
      </xdr:spPr>
    </xdr:pic>
    <xdr:clientData/>
  </xdr:twoCellAnchor>
  <xdr:twoCellAnchor>
    <xdr:from>
      <xdr:col>2</xdr:col>
      <xdr:colOff>100853</xdr:colOff>
      <xdr:row>882</xdr:row>
      <xdr:rowOff>22413</xdr:rowOff>
    </xdr:from>
    <xdr:to>
      <xdr:col>2</xdr:col>
      <xdr:colOff>862853</xdr:colOff>
      <xdr:row>882</xdr:row>
      <xdr:rowOff>618433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BFEFF3E2-458A-0BD6-43CC-DC73288F6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471" y="286175825"/>
          <a:ext cx="762000" cy="596020"/>
        </a:xfrm>
        <a:prstGeom prst="rect">
          <a:avLst/>
        </a:prstGeom>
      </xdr:spPr>
    </xdr:pic>
    <xdr:clientData/>
  </xdr:twoCellAnchor>
  <xdr:twoCellAnchor>
    <xdr:from>
      <xdr:col>2</xdr:col>
      <xdr:colOff>44823</xdr:colOff>
      <xdr:row>883</xdr:row>
      <xdr:rowOff>190500</xdr:rowOff>
    </xdr:from>
    <xdr:to>
      <xdr:col>2</xdr:col>
      <xdr:colOff>1042146</xdr:colOff>
      <xdr:row>883</xdr:row>
      <xdr:rowOff>530329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5503F086-0DBA-0EFB-E07B-AF6F666BE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41" y="286982647"/>
          <a:ext cx="997323" cy="339829"/>
        </a:xfrm>
        <a:prstGeom prst="rect">
          <a:avLst/>
        </a:prstGeom>
      </xdr:spPr>
    </xdr:pic>
    <xdr:clientData/>
  </xdr:twoCellAnchor>
  <xdr:twoCellAnchor>
    <xdr:from>
      <xdr:col>2</xdr:col>
      <xdr:colOff>33618</xdr:colOff>
      <xdr:row>884</xdr:row>
      <xdr:rowOff>145676</xdr:rowOff>
    </xdr:from>
    <xdr:to>
      <xdr:col>2</xdr:col>
      <xdr:colOff>1052438</xdr:colOff>
      <xdr:row>884</xdr:row>
      <xdr:rowOff>515470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9FD4F4FD-D1F0-DD05-75B5-B4E3516D6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6" y="287576558"/>
          <a:ext cx="1018820" cy="369794"/>
        </a:xfrm>
        <a:prstGeom prst="rect">
          <a:avLst/>
        </a:prstGeom>
      </xdr:spPr>
    </xdr:pic>
    <xdr:clientData/>
  </xdr:twoCellAnchor>
  <xdr:twoCellAnchor>
    <xdr:from>
      <xdr:col>2</xdr:col>
      <xdr:colOff>257735</xdr:colOff>
      <xdr:row>885</xdr:row>
      <xdr:rowOff>11207</xdr:rowOff>
    </xdr:from>
    <xdr:to>
      <xdr:col>2</xdr:col>
      <xdr:colOff>750794</xdr:colOff>
      <xdr:row>885</xdr:row>
      <xdr:rowOff>627531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30AE2933-CE3D-9001-ED1A-A600133A9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3" y="288080825"/>
          <a:ext cx="493059" cy="616324"/>
        </a:xfrm>
        <a:prstGeom prst="rect">
          <a:avLst/>
        </a:prstGeom>
      </xdr:spPr>
    </xdr:pic>
    <xdr:clientData/>
  </xdr:twoCellAnchor>
  <xdr:twoCellAnchor>
    <xdr:from>
      <xdr:col>2</xdr:col>
      <xdr:colOff>24091</xdr:colOff>
      <xdr:row>886</xdr:row>
      <xdr:rowOff>100852</xdr:rowOff>
    </xdr:from>
    <xdr:to>
      <xdr:col>2</xdr:col>
      <xdr:colOff>1049223</xdr:colOff>
      <xdr:row>886</xdr:row>
      <xdr:rowOff>571499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97723E78-B461-5BDF-3553-FE25EC76E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709" y="288809205"/>
          <a:ext cx="1025132" cy="470647"/>
        </a:xfrm>
        <a:prstGeom prst="rect">
          <a:avLst/>
        </a:prstGeom>
      </xdr:spPr>
    </xdr:pic>
    <xdr:clientData/>
  </xdr:twoCellAnchor>
  <xdr:twoCellAnchor>
    <xdr:from>
      <xdr:col>2</xdr:col>
      <xdr:colOff>89647</xdr:colOff>
      <xdr:row>887</xdr:row>
      <xdr:rowOff>56029</xdr:rowOff>
    </xdr:from>
    <xdr:to>
      <xdr:col>2</xdr:col>
      <xdr:colOff>996281</xdr:colOff>
      <xdr:row>887</xdr:row>
      <xdr:rowOff>605117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8079CE78-B4CF-684D-42D1-22D54E022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265" y="289403117"/>
          <a:ext cx="906634" cy="549088"/>
        </a:xfrm>
        <a:prstGeom prst="rect">
          <a:avLst/>
        </a:prstGeom>
      </xdr:spPr>
    </xdr:pic>
    <xdr:clientData/>
  </xdr:twoCellAnchor>
  <xdr:twoCellAnchor>
    <xdr:from>
      <xdr:col>2</xdr:col>
      <xdr:colOff>24091</xdr:colOff>
      <xdr:row>888</xdr:row>
      <xdr:rowOff>156881</xdr:rowOff>
    </xdr:from>
    <xdr:to>
      <xdr:col>2</xdr:col>
      <xdr:colOff>1046099</xdr:colOff>
      <xdr:row>888</xdr:row>
      <xdr:rowOff>560292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9FB27A68-3783-4343-29A7-279027705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709" y="290142705"/>
          <a:ext cx="1022008" cy="403411"/>
        </a:xfrm>
        <a:prstGeom prst="rect">
          <a:avLst/>
        </a:prstGeom>
      </xdr:spPr>
    </xdr:pic>
    <xdr:clientData/>
  </xdr:twoCellAnchor>
  <xdr:twoCellAnchor>
    <xdr:from>
      <xdr:col>2</xdr:col>
      <xdr:colOff>33617</xdr:colOff>
      <xdr:row>889</xdr:row>
      <xdr:rowOff>123264</xdr:rowOff>
    </xdr:from>
    <xdr:to>
      <xdr:col>2</xdr:col>
      <xdr:colOff>1042146</xdr:colOff>
      <xdr:row>889</xdr:row>
      <xdr:rowOff>579503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A2B0F13A-41F5-4A12-3CE0-660A61B57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5" y="290747823"/>
          <a:ext cx="1008529" cy="456239"/>
        </a:xfrm>
        <a:prstGeom prst="rect">
          <a:avLst/>
        </a:prstGeom>
      </xdr:spPr>
    </xdr:pic>
    <xdr:clientData/>
  </xdr:twoCellAnchor>
  <xdr:twoCellAnchor>
    <xdr:from>
      <xdr:col>2</xdr:col>
      <xdr:colOff>44823</xdr:colOff>
      <xdr:row>890</xdr:row>
      <xdr:rowOff>168088</xdr:rowOff>
    </xdr:from>
    <xdr:to>
      <xdr:col>2</xdr:col>
      <xdr:colOff>1021810</xdr:colOff>
      <xdr:row>891</xdr:row>
      <xdr:rowOff>515471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381C0588-8A24-4105-A7E8-4254516CB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98" y="311492713"/>
          <a:ext cx="976987" cy="985558"/>
        </a:xfrm>
        <a:prstGeom prst="rect">
          <a:avLst/>
        </a:prstGeom>
      </xdr:spPr>
    </xdr:pic>
    <xdr:clientData/>
  </xdr:twoCellAnchor>
  <xdr:twoCellAnchor>
    <xdr:from>
      <xdr:col>2</xdr:col>
      <xdr:colOff>268941</xdr:colOff>
      <xdr:row>892</xdr:row>
      <xdr:rowOff>22412</xdr:rowOff>
    </xdr:from>
    <xdr:to>
      <xdr:col>2</xdr:col>
      <xdr:colOff>750794</xdr:colOff>
      <xdr:row>892</xdr:row>
      <xdr:rowOff>621586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8A5916AF-D082-2EBA-07B1-1CFC34B55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59" y="292563177"/>
          <a:ext cx="481853" cy="599174"/>
        </a:xfrm>
        <a:prstGeom prst="rect">
          <a:avLst/>
        </a:prstGeom>
      </xdr:spPr>
    </xdr:pic>
    <xdr:clientData/>
  </xdr:twoCellAnchor>
  <xdr:twoCellAnchor>
    <xdr:from>
      <xdr:col>2</xdr:col>
      <xdr:colOff>313765</xdr:colOff>
      <xdr:row>893</xdr:row>
      <xdr:rowOff>11206</xdr:rowOff>
    </xdr:from>
    <xdr:to>
      <xdr:col>2</xdr:col>
      <xdr:colOff>705971</xdr:colOff>
      <xdr:row>894</xdr:row>
      <xdr:rowOff>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E689A7A0-3925-18D2-E27B-7BB214C75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3" y="293829441"/>
          <a:ext cx="392206" cy="633868"/>
        </a:xfrm>
        <a:prstGeom prst="rect">
          <a:avLst/>
        </a:prstGeom>
      </xdr:spPr>
    </xdr:pic>
    <xdr:clientData/>
  </xdr:twoCellAnchor>
  <xdr:twoCellAnchor>
    <xdr:from>
      <xdr:col>2</xdr:col>
      <xdr:colOff>369795</xdr:colOff>
      <xdr:row>897</xdr:row>
      <xdr:rowOff>22411</xdr:rowOff>
    </xdr:from>
    <xdr:to>
      <xdr:col>2</xdr:col>
      <xdr:colOff>705971</xdr:colOff>
      <xdr:row>897</xdr:row>
      <xdr:rowOff>618092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EBB2BF08-3C42-6DA8-3D2D-21DBB2FB9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3" y="297034323"/>
          <a:ext cx="336176" cy="595681"/>
        </a:xfrm>
        <a:prstGeom prst="rect">
          <a:avLst/>
        </a:prstGeom>
      </xdr:spPr>
    </xdr:pic>
    <xdr:clientData/>
  </xdr:twoCellAnchor>
  <xdr:twoCellAnchor>
    <xdr:from>
      <xdr:col>2</xdr:col>
      <xdr:colOff>224118</xdr:colOff>
      <xdr:row>902</xdr:row>
      <xdr:rowOff>168087</xdr:rowOff>
    </xdr:from>
    <xdr:to>
      <xdr:col>2</xdr:col>
      <xdr:colOff>906438</xdr:colOff>
      <xdr:row>903</xdr:row>
      <xdr:rowOff>459441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37725DE2-C6C0-60A7-EC10-E88ADE843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736" y="300373675"/>
          <a:ext cx="682320" cy="930090"/>
        </a:xfrm>
        <a:prstGeom prst="rect">
          <a:avLst/>
        </a:prstGeom>
      </xdr:spPr>
    </xdr:pic>
    <xdr:clientData/>
  </xdr:twoCellAnchor>
  <xdr:twoCellAnchor>
    <xdr:from>
      <xdr:col>2</xdr:col>
      <xdr:colOff>268941</xdr:colOff>
      <xdr:row>904</xdr:row>
      <xdr:rowOff>22412</xdr:rowOff>
    </xdr:from>
    <xdr:to>
      <xdr:col>2</xdr:col>
      <xdr:colOff>784411</xdr:colOff>
      <xdr:row>904</xdr:row>
      <xdr:rowOff>615612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4A86BB5E-96EC-11FB-43AF-17EAA644B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59" y="301505471"/>
          <a:ext cx="515470" cy="593200"/>
        </a:xfrm>
        <a:prstGeom prst="rect">
          <a:avLst/>
        </a:prstGeom>
      </xdr:spPr>
    </xdr:pic>
    <xdr:clientData/>
  </xdr:twoCellAnchor>
  <xdr:twoCellAnchor>
    <xdr:from>
      <xdr:col>2</xdr:col>
      <xdr:colOff>324970</xdr:colOff>
      <xdr:row>905</xdr:row>
      <xdr:rowOff>22412</xdr:rowOff>
    </xdr:from>
    <xdr:to>
      <xdr:col>2</xdr:col>
      <xdr:colOff>773205</xdr:colOff>
      <xdr:row>905</xdr:row>
      <xdr:rowOff>622412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3A4E31EE-65BF-1B60-4BA7-E1BF81DAF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588" y="302144206"/>
          <a:ext cx="448235" cy="600000"/>
        </a:xfrm>
        <a:prstGeom prst="rect">
          <a:avLst/>
        </a:prstGeom>
      </xdr:spPr>
    </xdr:pic>
    <xdr:clientData/>
  </xdr:twoCellAnchor>
  <xdr:twoCellAnchor>
    <xdr:from>
      <xdr:col>2</xdr:col>
      <xdr:colOff>168089</xdr:colOff>
      <xdr:row>907</xdr:row>
      <xdr:rowOff>44824</xdr:rowOff>
    </xdr:from>
    <xdr:to>
      <xdr:col>2</xdr:col>
      <xdr:colOff>885265</xdr:colOff>
      <xdr:row>907</xdr:row>
      <xdr:rowOff>632225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97F42FB1-BCCB-572F-DF3B-0E55B01E9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707" y="303444089"/>
          <a:ext cx="717176" cy="587401"/>
        </a:xfrm>
        <a:prstGeom prst="rect">
          <a:avLst/>
        </a:prstGeom>
      </xdr:spPr>
    </xdr:pic>
    <xdr:clientData/>
  </xdr:twoCellAnchor>
  <xdr:twoCellAnchor>
    <xdr:from>
      <xdr:col>2</xdr:col>
      <xdr:colOff>136149</xdr:colOff>
      <xdr:row>908</xdr:row>
      <xdr:rowOff>33617</xdr:rowOff>
    </xdr:from>
    <xdr:to>
      <xdr:col>2</xdr:col>
      <xdr:colOff>986116</xdr:colOff>
      <xdr:row>908</xdr:row>
      <xdr:rowOff>612962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0C66C65C-E074-2635-1140-6C9E26796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767" y="304071617"/>
          <a:ext cx="849967" cy="579345"/>
        </a:xfrm>
        <a:prstGeom prst="rect">
          <a:avLst/>
        </a:prstGeom>
      </xdr:spPr>
    </xdr:pic>
    <xdr:clientData/>
  </xdr:twoCellAnchor>
  <xdr:twoCellAnchor>
    <xdr:from>
      <xdr:col>2</xdr:col>
      <xdr:colOff>145677</xdr:colOff>
      <xdr:row>909</xdr:row>
      <xdr:rowOff>78443</xdr:rowOff>
    </xdr:from>
    <xdr:to>
      <xdr:col>2</xdr:col>
      <xdr:colOff>941294</xdr:colOff>
      <xdr:row>909</xdr:row>
      <xdr:rowOff>619463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1CE6E91A-37F0-3D2F-0A82-3106D39ED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252" y="324166568"/>
          <a:ext cx="795617" cy="541020"/>
        </a:xfrm>
        <a:prstGeom prst="rect">
          <a:avLst/>
        </a:prstGeom>
      </xdr:spPr>
    </xdr:pic>
    <xdr:clientData/>
  </xdr:twoCellAnchor>
  <xdr:twoCellAnchor>
    <xdr:from>
      <xdr:col>2</xdr:col>
      <xdr:colOff>246530</xdr:colOff>
      <xdr:row>910</xdr:row>
      <xdr:rowOff>22411</xdr:rowOff>
    </xdr:from>
    <xdr:to>
      <xdr:col>2</xdr:col>
      <xdr:colOff>750794</xdr:colOff>
      <xdr:row>910</xdr:row>
      <xdr:rowOff>631880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C925C989-8803-78DF-DB7E-1EF56D231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105" y="324748711"/>
          <a:ext cx="504264" cy="609469"/>
        </a:xfrm>
        <a:prstGeom prst="rect">
          <a:avLst/>
        </a:prstGeom>
      </xdr:spPr>
    </xdr:pic>
    <xdr:clientData/>
  </xdr:twoCellAnchor>
  <xdr:twoCellAnchor>
    <xdr:from>
      <xdr:col>2</xdr:col>
      <xdr:colOff>235324</xdr:colOff>
      <xdr:row>911</xdr:row>
      <xdr:rowOff>313765</xdr:rowOff>
    </xdr:from>
    <xdr:to>
      <xdr:col>2</xdr:col>
      <xdr:colOff>784412</xdr:colOff>
      <xdr:row>913</xdr:row>
      <xdr:rowOff>273362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E4BBD976-890C-49D5-E660-A734ADD66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99" y="325678240"/>
          <a:ext cx="549088" cy="607297"/>
        </a:xfrm>
        <a:prstGeom prst="rect">
          <a:avLst/>
        </a:prstGeom>
      </xdr:spPr>
    </xdr:pic>
    <xdr:clientData/>
  </xdr:twoCellAnchor>
  <xdr:twoCellAnchor>
    <xdr:from>
      <xdr:col>2</xdr:col>
      <xdr:colOff>62169</xdr:colOff>
      <xdr:row>919</xdr:row>
      <xdr:rowOff>210571</xdr:rowOff>
    </xdr:from>
    <xdr:to>
      <xdr:col>2</xdr:col>
      <xdr:colOff>1018063</xdr:colOff>
      <xdr:row>919</xdr:row>
      <xdr:rowOff>447937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92F5A800-AB70-C44A-CF6A-5A07F22AB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611604">
          <a:off x="836051" y="308999189"/>
          <a:ext cx="237366" cy="955894"/>
        </a:xfrm>
        <a:prstGeom prst="rect">
          <a:avLst/>
        </a:prstGeom>
      </xdr:spPr>
    </xdr:pic>
    <xdr:clientData/>
  </xdr:twoCellAnchor>
  <xdr:twoCellAnchor>
    <xdr:from>
      <xdr:col>2</xdr:col>
      <xdr:colOff>324971</xdr:colOff>
      <xdr:row>906</xdr:row>
      <xdr:rowOff>11205</xdr:rowOff>
    </xdr:from>
    <xdr:to>
      <xdr:col>2</xdr:col>
      <xdr:colOff>750794</xdr:colOff>
      <xdr:row>906</xdr:row>
      <xdr:rowOff>628882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253066E6-F47A-C0FA-536B-01E828565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589" y="302771734"/>
          <a:ext cx="425823" cy="617677"/>
        </a:xfrm>
        <a:prstGeom prst="rect">
          <a:avLst/>
        </a:prstGeom>
      </xdr:spPr>
    </xdr:pic>
    <xdr:clientData/>
  </xdr:twoCellAnchor>
  <xdr:twoCellAnchor>
    <xdr:from>
      <xdr:col>2</xdr:col>
      <xdr:colOff>358589</xdr:colOff>
      <xdr:row>896</xdr:row>
      <xdr:rowOff>44823</xdr:rowOff>
    </xdr:from>
    <xdr:to>
      <xdr:col>2</xdr:col>
      <xdr:colOff>717177</xdr:colOff>
      <xdr:row>896</xdr:row>
      <xdr:rowOff>622548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11BF2EFC-F224-4EF0-8F51-906427A2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207" y="296417999"/>
          <a:ext cx="358588" cy="577725"/>
        </a:xfrm>
        <a:prstGeom prst="rect">
          <a:avLst/>
        </a:prstGeom>
      </xdr:spPr>
    </xdr:pic>
    <xdr:clientData/>
  </xdr:twoCellAnchor>
  <xdr:twoCellAnchor>
    <xdr:from>
      <xdr:col>2</xdr:col>
      <xdr:colOff>347383</xdr:colOff>
      <xdr:row>895</xdr:row>
      <xdr:rowOff>22413</xdr:rowOff>
    </xdr:from>
    <xdr:to>
      <xdr:col>2</xdr:col>
      <xdr:colOff>739588</xdr:colOff>
      <xdr:row>895</xdr:row>
      <xdr:rowOff>628195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9225BF4-C0B6-C1E9-D8A7-2276B82A7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307657501"/>
          <a:ext cx="392205" cy="605782"/>
        </a:xfrm>
        <a:prstGeom prst="rect">
          <a:avLst/>
        </a:prstGeom>
      </xdr:spPr>
    </xdr:pic>
    <xdr:clientData/>
  </xdr:twoCellAnchor>
  <xdr:twoCellAnchor>
    <xdr:from>
      <xdr:col>2</xdr:col>
      <xdr:colOff>369795</xdr:colOff>
      <xdr:row>898</xdr:row>
      <xdr:rowOff>22412</xdr:rowOff>
    </xdr:from>
    <xdr:to>
      <xdr:col>2</xdr:col>
      <xdr:colOff>728383</xdr:colOff>
      <xdr:row>898</xdr:row>
      <xdr:rowOff>624924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DDDDF000-314D-029C-ED20-79185DF61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3" y="297673059"/>
          <a:ext cx="358588" cy="602512"/>
        </a:xfrm>
        <a:prstGeom prst="rect">
          <a:avLst/>
        </a:prstGeom>
      </xdr:spPr>
    </xdr:pic>
    <xdr:clientData/>
  </xdr:twoCellAnchor>
  <xdr:twoCellAnchor>
    <xdr:from>
      <xdr:col>2</xdr:col>
      <xdr:colOff>369795</xdr:colOff>
      <xdr:row>899</xdr:row>
      <xdr:rowOff>33619</xdr:rowOff>
    </xdr:from>
    <xdr:to>
      <xdr:col>2</xdr:col>
      <xdr:colOff>694764</xdr:colOff>
      <xdr:row>899</xdr:row>
      <xdr:rowOff>610604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2A0003DE-D4DF-33AF-CC16-DC44C2298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3" y="298323001"/>
          <a:ext cx="324969" cy="576985"/>
        </a:xfrm>
        <a:prstGeom prst="rect">
          <a:avLst/>
        </a:prstGeom>
      </xdr:spPr>
    </xdr:pic>
    <xdr:clientData/>
  </xdr:twoCellAnchor>
  <xdr:twoCellAnchor>
    <xdr:from>
      <xdr:col>2</xdr:col>
      <xdr:colOff>347383</xdr:colOff>
      <xdr:row>900</xdr:row>
      <xdr:rowOff>29417</xdr:rowOff>
    </xdr:from>
    <xdr:to>
      <xdr:col>2</xdr:col>
      <xdr:colOff>705970</xdr:colOff>
      <xdr:row>900</xdr:row>
      <xdr:rowOff>612121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343A2886-D1D7-629F-F93A-B0133E490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298957535"/>
          <a:ext cx="358587" cy="582704"/>
        </a:xfrm>
        <a:prstGeom prst="rect">
          <a:avLst/>
        </a:prstGeom>
      </xdr:spPr>
    </xdr:pic>
    <xdr:clientData/>
  </xdr:twoCellAnchor>
  <xdr:twoCellAnchor>
    <xdr:from>
      <xdr:col>2</xdr:col>
      <xdr:colOff>358588</xdr:colOff>
      <xdr:row>901</xdr:row>
      <xdr:rowOff>33618</xdr:rowOff>
    </xdr:from>
    <xdr:to>
      <xdr:col>2</xdr:col>
      <xdr:colOff>683558</xdr:colOff>
      <xdr:row>901</xdr:row>
      <xdr:rowOff>627041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B6DAE5DF-81A0-D8AE-1633-EB1CF8D61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206" y="299600471"/>
          <a:ext cx="324970" cy="593423"/>
        </a:xfrm>
        <a:prstGeom prst="rect">
          <a:avLst/>
        </a:prstGeom>
      </xdr:spPr>
    </xdr:pic>
    <xdr:clientData/>
  </xdr:twoCellAnchor>
  <xdr:twoCellAnchor>
    <xdr:from>
      <xdr:col>2</xdr:col>
      <xdr:colOff>33618</xdr:colOff>
      <xdr:row>122</xdr:row>
      <xdr:rowOff>89647</xdr:rowOff>
    </xdr:from>
    <xdr:to>
      <xdr:col>2</xdr:col>
      <xdr:colOff>1030941</xdr:colOff>
      <xdr:row>129</xdr:row>
      <xdr:rowOff>291353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B7708641-453A-1B12-DC55-A4A227E97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466"/>
        <a:stretch>
          <a:fillRect/>
        </a:stretch>
      </xdr:blipFill>
      <xdr:spPr>
        <a:xfrm>
          <a:off x="448236" y="36957000"/>
          <a:ext cx="997323" cy="2476500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130</xdr:row>
      <xdr:rowOff>89648</xdr:rowOff>
    </xdr:from>
    <xdr:to>
      <xdr:col>2</xdr:col>
      <xdr:colOff>1019735</xdr:colOff>
      <xdr:row>137</xdr:row>
      <xdr:rowOff>291354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9AFC3E5B-D33F-49CC-ADAA-ED06FD3CA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466"/>
        <a:stretch>
          <a:fillRect/>
        </a:stretch>
      </xdr:blipFill>
      <xdr:spPr>
        <a:xfrm>
          <a:off x="437030" y="41999648"/>
          <a:ext cx="997323" cy="24765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138</xdr:row>
      <xdr:rowOff>179296</xdr:rowOff>
    </xdr:from>
    <xdr:to>
      <xdr:col>2</xdr:col>
      <xdr:colOff>1043890</xdr:colOff>
      <xdr:row>147</xdr:row>
      <xdr:rowOff>123267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E4C7547E-64D0-9E1E-DF04-982433969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8" y="42246178"/>
          <a:ext cx="1043890" cy="2868707"/>
        </a:xfrm>
        <a:prstGeom prst="rect">
          <a:avLst/>
        </a:prstGeom>
      </xdr:spPr>
    </xdr:pic>
    <xdr:clientData/>
  </xdr:twoCellAnchor>
  <xdr:twoCellAnchor>
    <xdr:from>
      <xdr:col>2</xdr:col>
      <xdr:colOff>369794</xdr:colOff>
      <xdr:row>121</xdr:row>
      <xdr:rowOff>11206</xdr:rowOff>
    </xdr:from>
    <xdr:to>
      <xdr:col>2</xdr:col>
      <xdr:colOff>649941</xdr:colOff>
      <xdr:row>121</xdr:row>
      <xdr:rowOff>472157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B0C408A-DE82-45D9-AD32-D47490F00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2" y="38839588"/>
          <a:ext cx="280147" cy="460951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169</xdr:row>
      <xdr:rowOff>235324</xdr:rowOff>
    </xdr:from>
    <xdr:to>
      <xdr:col>2</xdr:col>
      <xdr:colOff>1048846</xdr:colOff>
      <xdr:row>178</xdr:row>
      <xdr:rowOff>67235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B594A280-A5BF-3778-C39C-D0CD0B4FD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"/>
        <a:stretch>
          <a:fillRect/>
        </a:stretch>
      </xdr:blipFill>
      <xdr:spPr>
        <a:xfrm>
          <a:off x="425824" y="54830383"/>
          <a:ext cx="1037640" cy="2857499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180</xdr:row>
      <xdr:rowOff>22412</xdr:rowOff>
    </xdr:from>
    <xdr:to>
      <xdr:col>3</xdr:col>
      <xdr:colOff>11206</xdr:colOff>
      <xdr:row>184</xdr:row>
      <xdr:rowOff>392206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9535ABDA-86CE-2DA3-5592-463EAF109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785"/>
        <a:stretch>
          <a:fillRect/>
        </a:stretch>
      </xdr:blipFill>
      <xdr:spPr>
        <a:xfrm>
          <a:off x="425824" y="58315412"/>
          <a:ext cx="1053353" cy="2297206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185</xdr:row>
      <xdr:rowOff>89648</xdr:rowOff>
    </xdr:from>
    <xdr:to>
      <xdr:col>3</xdr:col>
      <xdr:colOff>2029</xdr:colOff>
      <xdr:row>192</xdr:row>
      <xdr:rowOff>224118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A2B3905A-83D4-E448-0EC3-659B7177C5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85"/>
        <a:stretch>
          <a:fillRect/>
        </a:stretch>
      </xdr:blipFill>
      <xdr:spPr>
        <a:xfrm>
          <a:off x="425824" y="60791913"/>
          <a:ext cx="1044176" cy="2409264"/>
        </a:xfrm>
        <a:prstGeom prst="rect">
          <a:avLst/>
        </a:prstGeom>
      </xdr:spPr>
    </xdr:pic>
    <xdr:clientData/>
  </xdr:twoCellAnchor>
  <xdr:twoCellAnchor>
    <xdr:from>
      <xdr:col>2</xdr:col>
      <xdr:colOff>11205</xdr:colOff>
      <xdr:row>193</xdr:row>
      <xdr:rowOff>89648</xdr:rowOff>
    </xdr:from>
    <xdr:to>
      <xdr:col>2</xdr:col>
      <xdr:colOff>1021231</xdr:colOff>
      <xdr:row>200</xdr:row>
      <xdr:rowOff>179294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ECC067B0-EEBE-57F3-C24E-E6397AD83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223"/>
        <a:stretch>
          <a:fillRect/>
        </a:stretch>
      </xdr:blipFill>
      <xdr:spPr>
        <a:xfrm>
          <a:off x="425823" y="63391677"/>
          <a:ext cx="1010026" cy="2364441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201</xdr:row>
      <xdr:rowOff>56030</xdr:rowOff>
    </xdr:from>
    <xdr:to>
      <xdr:col>2</xdr:col>
      <xdr:colOff>1021232</xdr:colOff>
      <xdr:row>207</xdr:row>
      <xdr:rowOff>268941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39B1DC6-8876-4AA3-B938-043A289C0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223"/>
        <a:stretch>
          <a:fillRect/>
        </a:stretch>
      </xdr:blipFill>
      <xdr:spPr>
        <a:xfrm>
          <a:off x="425824" y="65957824"/>
          <a:ext cx="1010026" cy="2162735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148</xdr:row>
      <xdr:rowOff>11209</xdr:rowOff>
    </xdr:from>
    <xdr:to>
      <xdr:col>2</xdr:col>
      <xdr:colOff>1041949</xdr:colOff>
      <xdr:row>154</xdr:row>
      <xdr:rowOff>302559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B8CFC3CB-BFE6-7176-8A99-571F3DF10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853"/>
        <a:stretch>
          <a:fillRect/>
        </a:stretch>
      </xdr:blipFill>
      <xdr:spPr>
        <a:xfrm>
          <a:off x="437030" y="47770680"/>
          <a:ext cx="1019537" cy="2241173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155</xdr:row>
      <xdr:rowOff>22414</xdr:rowOff>
    </xdr:from>
    <xdr:to>
      <xdr:col>3</xdr:col>
      <xdr:colOff>4561</xdr:colOff>
      <xdr:row>160</xdr:row>
      <xdr:rowOff>302561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E391628C-B8B6-B5A5-776E-D6948B32F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628"/>
        <a:stretch>
          <a:fillRect/>
        </a:stretch>
      </xdr:blipFill>
      <xdr:spPr>
        <a:xfrm>
          <a:off x="425824" y="50056679"/>
          <a:ext cx="1046708" cy="1905000"/>
        </a:xfrm>
        <a:prstGeom prst="rect">
          <a:avLst/>
        </a:prstGeom>
      </xdr:spPr>
    </xdr:pic>
    <xdr:clientData/>
  </xdr:twoCellAnchor>
  <xdr:twoCellAnchor>
    <xdr:from>
      <xdr:col>1</xdr:col>
      <xdr:colOff>403413</xdr:colOff>
      <xdr:row>161</xdr:row>
      <xdr:rowOff>11207</xdr:rowOff>
    </xdr:from>
    <xdr:to>
      <xdr:col>2</xdr:col>
      <xdr:colOff>1051356</xdr:colOff>
      <xdr:row>167</xdr:row>
      <xdr:rowOff>302558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28B2D29C-FCB3-8BEF-33FA-C2FE12924E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058"/>
        <a:stretch>
          <a:fillRect/>
        </a:stretch>
      </xdr:blipFill>
      <xdr:spPr>
        <a:xfrm>
          <a:off x="403413" y="51995295"/>
          <a:ext cx="1062561" cy="2241175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688</xdr:row>
      <xdr:rowOff>168089</xdr:rowOff>
    </xdr:from>
    <xdr:to>
      <xdr:col>2</xdr:col>
      <xdr:colOff>1025418</xdr:colOff>
      <xdr:row>689</xdr:row>
      <xdr:rowOff>392207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6FD3E2D4-A879-15E8-FBB5-D063BA5BB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28857736"/>
          <a:ext cx="1014212" cy="705971"/>
        </a:xfrm>
        <a:prstGeom prst="rect">
          <a:avLst/>
        </a:prstGeom>
      </xdr:spPr>
    </xdr:pic>
    <xdr:clientData/>
  </xdr:twoCellAnchor>
  <xdr:twoCellAnchor>
    <xdr:from>
      <xdr:col>2</xdr:col>
      <xdr:colOff>212912</xdr:colOff>
      <xdr:row>872</xdr:row>
      <xdr:rowOff>44823</xdr:rowOff>
    </xdr:from>
    <xdr:to>
      <xdr:col>2</xdr:col>
      <xdr:colOff>806824</xdr:colOff>
      <xdr:row>872</xdr:row>
      <xdr:rowOff>626098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68E9E6D7-D617-5435-03E1-02536AD8E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530" y="281536588"/>
          <a:ext cx="593912" cy="581275"/>
        </a:xfrm>
        <a:prstGeom prst="rect">
          <a:avLst/>
        </a:prstGeom>
      </xdr:spPr>
    </xdr:pic>
    <xdr:clientData/>
  </xdr:twoCellAnchor>
  <xdr:twoCellAnchor>
    <xdr:from>
      <xdr:col>2</xdr:col>
      <xdr:colOff>89647</xdr:colOff>
      <xdr:row>399</xdr:row>
      <xdr:rowOff>123265</xdr:rowOff>
    </xdr:from>
    <xdr:to>
      <xdr:col>2</xdr:col>
      <xdr:colOff>986117</xdr:colOff>
      <xdr:row>401</xdr:row>
      <xdr:rowOff>165770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7EADE86E-32F0-585E-DB34-C48C5EE31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265" y="133674971"/>
          <a:ext cx="896470" cy="692446"/>
        </a:xfrm>
        <a:prstGeom prst="rect">
          <a:avLst/>
        </a:prstGeom>
      </xdr:spPr>
    </xdr:pic>
    <xdr:clientData/>
  </xdr:twoCellAnchor>
  <xdr:twoCellAnchor>
    <xdr:from>
      <xdr:col>2</xdr:col>
      <xdr:colOff>212913</xdr:colOff>
      <xdr:row>757</xdr:row>
      <xdr:rowOff>22412</xdr:rowOff>
    </xdr:from>
    <xdr:to>
      <xdr:col>2</xdr:col>
      <xdr:colOff>941295</xdr:colOff>
      <xdr:row>757</xdr:row>
      <xdr:rowOff>470133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208FD987-A55B-1A41-0962-2453A2542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531" y="257231030"/>
          <a:ext cx="728382" cy="447721"/>
        </a:xfrm>
        <a:prstGeom prst="rect">
          <a:avLst/>
        </a:prstGeom>
      </xdr:spPr>
    </xdr:pic>
    <xdr:clientData/>
  </xdr:twoCellAnchor>
  <xdr:twoCellAnchor>
    <xdr:from>
      <xdr:col>2</xdr:col>
      <xdr:colOff>44824</xdr:colOff>
      <xdr:row>704</xdr:row>
      <xdr:rowOff>67236</xdr:rowOff>
    </xdr:from>
    <xdr:to>
      <xdr:col>2</xdr:col>
      <xdr:colOff>1098176</xdr:colOff>
      <xdr:row>706</xdr:row>
      <xdr:rowOff>320510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9793940E-2893-13D0-7A9D-0C068B626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42" y="235278707"/>
          <a:ext cx="1053352" cy="1216979"/>
        </a:xfrm>
        <a:prstGeom prst="rect">
          <a:avLst/>
        </a:prstGeom>
      </xdr:spPr>
    </xdr:pic>
    <xdr:clientData/>
  </xdr:twoCellAnchor>
  <xdr:twoCellAnchor>
    <xdr:from>
      <xdr:col>2</xdr:col>
      <xdr:colOff>84605</xdr:colOff>
      <xdr:row>753</xdr:row>
      <xdr:rowOff>50985</xdr:rowOff>
    </xdr:from>
    <xdr:to>
      <xdr:col>2</xdr:col>
      <xdr:colOff>1060321</xdr:colOff>
      <xdr:row>754</xdr:row>
      <xdr:rowOff>318808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05F06DD8-9B45-E97C-14AF-78C3FE31D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180" y="262531410"/>
          <a:ext cx="975716" cy="591673"/>
        </a:xfrm>
        <a:prstGeom prst="rect">
          <a:avLst/>
        </a:prstGeom>
      </xdr:spPr>
    </xdr:pic>
    <xdr:clientData/>
  </xdr:twoCellAnchor>
  <xdr:twoCellAnchor>
    <xdr:from>
      <xdr:col>2</xdr:col>
      <xdr:colOff>145677</xdr:colOff>
      <xdr:row>756</xdr:row>
      <xdr:rowOff>22412</xdr:rowOff>
    </xdr:from>
    <xdr:to>
      <xdr:col>2</xdr:col>
      <xdr:colOff>1030941</xdr:colOff>
      <xdr:row>756</xdr:row>
      <xdr:rowOff>460983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91DD64E7-A682-8CA5-E7EF-1C087BC55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5" y="256894853"/>
          <a:ext cx="885264" cy="438571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26</xdr:row>
      <xdr:rowOff>466725</xdr:rowOff>
    </xdr:from>
    <xdr:to>
      <xdr:col>2</xdr:col>
      <xdr:colOff>1037811</xdr:colOff>
      <xdr:row>28</xdr:row>
      <xdr:rowOff>70597</xdr:rowOff>
    </xdr:to>
    <xdr:pic>
      <xdr:nvPicPr>
        <xdr:cNvPr id="25" name="Рисунок 2">
          <a:extLst>
            <a:ext uri="{FF2B5EF4-FFF2-40B4-BE49-F238E27FC236}">
              <a16:creationId xmlns:a16="http://schemas.microsoft.com/office/drawing/2014/main" id="{62E5B584-5C7D-43EB-B898-38CDE05BD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9629775"/>
          <a:ext cx="1018761" cy="575422"/>
        </a:xfrm>
        <a:prstGeom prst="rect">
          <a:avLst/>
        </a:prstGeom>
      </xdr:spPr>
    </xdr:pic>
    <xdr:clientData/>
  </xdr:twoCellAnchor>
  <xdr:twoCellAnchor>
    <xdr:from>
      <xdr:col>2</xdr:col>
      <xdr:colOff>362511</xdr:colOff>
      <xdr:row>915</xdr:row>
      <xdr:rowOff>207870</xdr:rowOff>
    </xdr:from>
    <xdr:to>
      <xdr:col>2</xdr:col>
      <xdr:colOff>754717</xdr:colOff>
      <xdr:row>917</xdr:row>
      <xdr:rowOff>192357</xdr:rowOff>
    </xdr:to>
    <xdr:pic>
      <xdr:nvPicPr>
        <xdr:cNvPr id="149" name="Рисунок 214">
          <a:extLst>
            <a:ext uri="{FF2B5EF4-FFF2-40B4-BE49-F238E27FC236}">
              <a16:creationId xmlns:a16="http://schemas.microsoft.com/office/drawing/2014/main" id="{9AC9DECF-A259-42C4-E4DB-CB1BD111A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129" y="320998664"/>
          <a:ext cx="392206" cy="634428"/>
        </a:xfrm>
        <a:prstGeom prst="rect">
          <a:avLst/>
        </a:prstGeom>
      </xdr:spPr>
    </xdr:pic>
    <xdr:clientData/>
  </xdr:twoCellAnchor>
  <xdr:twoCellAnchor>
    <xdr:from>
      <xdr:col>2</xdr:col>
      <xdr:colOff>56029</xdr:colOff>
      <xdr:row>862</xdr:row>
      <xdr:rowOff>11206</xdr:rowOff>
    </xdr:from>
    <xdr:to>
      <xdr:col>2</xdr:col>
      <xdr:colOff>1064558</xdr:colOff>
      <xdr:row>862</xdr:row>
      <xdr:rowOff>632815</xdr:rowOff>
    </xdr:to>
    <xdr:pic>
      <xdr:nvPicPr>
        <xdr:cNvPr id="277" name="Рисунок 241">
          <a:extLst>
            <a:ext uri="{FF2B5EF4-FFF2-40B4-BE49-F238E27FC236}">
              <a16:creationId xmlns:a16="http://schemas.microsoft.com/office/drawing/2014/main" id="{4D88318A-D2E9-4BF0-B0D2-8EA30BCA0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647" y="292540765"/>
          <a:ext cx="1008529" cy="621609"/>
        </a:xfrm>
        <a:prstGeom prst="rect">
          <a:avLst/>
        </a:prstGeom>
      </xdr:spPr>
    </xdr:pic>
    <xdr:clientData/>
  </xdr:twoCellAnchor>
  <xdr:twoCellAnchor>
    <xdr:from>
      <xdr:col>2</xdr:col>
      <xdr:colOff>235324</xdr:colOff>
      <xdr:row>861</xdr:row>
      <xdr:rowOff>56030</xdr:rowOff>
    </xdr:from>
    <xdr:to>
      <xdr:col>2</xdr:col>
      <xdr:colOff>840441</xdr:colOff>
      <xdr:row>862</xdr:row>
      <xdr:rowOff>0</xdr:rowOff>
    </xdr:to>
    <xdr:pic>
      <xdr:nvPicPr>
        <xdr:cNvPr id="278" name="Рисунок 253">
          <a:extLst>
            <a:ext uri="{FF2B5EF4-FFF2-40B4-BE49-F238E27FC236}">
              <a16:creationId xmlns:a16="http://schemas.microsoft.com/office/drawing/2014/main" id="{D8D8E5E9-18C2-EA53-3DFD-B1759FF50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291308118"/>
          <a:ext cx="605117" cy="605117"/>
        </a:xfrm>
        <a:prstGeom prst="rect">
          <a:avLst/>
        </a:prstGeom>
      </xdr:spPr>
    </xdr:pic>
    <xdr:clientData/>
  </xdr:twoCellAnchor>
  <xdr:twoCellAnchor>
    <xdr:from>
      <xdr:col>2</xdr:col>
      <xdr:colOff>268941</xdr:colOff>
      <xdr:row>870</xdr:row>
      <xdr:rowOff>11206</xdr:rowOff>
    </xdr:from>
    <xdr:to>
      <xdr:col>2</xdr:col>
      <xdr:colOff>806823</xdr:colOff>
      <xdr:row>870</xdr:row>
      <xdr:rowOff>622435</xdr:rowOff>
    </xdr:to>
    <xdr:pic>
      <xdr:nvPicPr>
        <xdr:cNvPr id="280" name="Рисунок 257">
          <a:extLst>
            <a:ext uri="{FF2B5EF4-FFF2-40B4-BE49-F238E27FC236}">
              <a16:creationId xmlns:a16="http://schemas.microsoft.com/office/drawing/2014/main" id="{19549EA0-D74D-2718-FDB7-42381F91C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59" y="297650647"/>
          <a:ext cx="537882" cy="611229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492</xdr:row>
      <xdr:rowOff>358587</xdr:rowOff>
    </xdr:from>
    <xdr:to>
      <xdr:col>2</xdr:col>
      <xdr:colOff>1053353</xdr:colOff>
      <xdr:row>494</xdr:row>
      <xdr:rowOff>293409</xdr:rowOff>
    </xdr:to>
    <xdr:pic>
      <xdr:nvPicPr>
        <xdr:cNvPr id="289" name="Рисунок 108">
          <a:extLst>
            <a:ext uri="{FF2B5EF4-FFF2-40B4-BE49-F238E27FC236}">
              <a16:creationId xmlns:a16="http://schemas.microsoft.com/office/drawing/2014/main" id="{85257373-53E2-255F-61E9-084C7E12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162888705"/>
          <a:ext cx="1030941" cy="898528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819</xdr:row>
      <xdr:rowOff>44824</xdr:rowOff>
    </xdr:from>
    <xdr:to>
      <xdr:col>3</xdr:col>
      <xdr:colOff>7601</xdr:colOff>
      <xdr:row>820</xdr:row>
      <xdr:rowOff>251967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9C075C75-2621-BE60-3C5B-126F06299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414618" y="272728765"/>
          <a:ext cx="1133633" cy="533474"/>
        </a:xfrm>
        <a:prstGeom prst="rect">
          <a:avLst/>
        </a:prstGeom>
      </xdr:spPr>
    </xdr:pic>
    <xdr:clientData/>
  </xdr:twoCellAnchor>
  <xdr:twoCellAnchor>
    <xdr:from>
      <xdr:col>2</xdr:col>
      <xdr:colOff>44823</xdr:colOff>
      <xdr:row>822</xdr:row>
      <xdr:rowOff>100853</xdr:rowOff>
    </xdr:from>
    <xdr:to>
      <xdr:col>2</xdr:col>
      <xdr:colOff>1035560</xdr:colOff>
      <xdr:row>823</xdr:row>
      <xdr:rowOff>238589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9A485B4B-63B9-C6F2-E28D-6093B59E9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59441" y="273759706"/>
          <a:ext cx="990738" cy="457264"/>
        </a:xfrm>
        <a:prstGeom prst="rect">
          <a:avLst/>
        </a:prstGeom>
      </xdr:spPr>
    </xdr:pic>
    <xdr:clientData/>
  </xdr:twoCellAnchor>
  <xdr:twoCellAnchor>
    <xdr:from>
      <xdr:col>2</xdr:col>
      <xdr:colOff>134471</xdr:colOff>
      <xdr:row>824</xdr:row>
      <xdr:rowOff>44823</xdr:rowOff>
    </xdr:from>
    <xdr:to>
      <xdr:col>2</xdr:col>
      <xdr:colOff>925155</xdr:colOff>
      <xdr:row>824</xdr:row>
      <xdr:rowOff>581018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3968E6BA-7C0F-906E-AE73-588B7E233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549089" y="274353617"/>
          <a:ext cx="790685" cy="533474"/>
        </a:xfrm>
        <a:prstGeom prst="rect">
          <a:avLst/>
        </a:prstGeom>
      </xdr:spPr>
    </xdr:pic>
    <xdr:clientData/>
  </xdr:twoCellAnchor>
  <xdr:twoCellAnchor>
    <xdr:from>
      <xdr:col>2</xdr:col>
      <xdr:colOff>291353</xdr:colOff>
      <xdr:row>825</xdr:row>
      <xdr:rowOff>56031</xdr:rowOff>
    </xdr:from>
    <xdr:to>
      <xdr:col>2</xdr:col>
      <xdr:colOff>806959</xdr:colOff>
      <xdr:row>826</xdr:row>
      <xdr:rowOff>277427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7E1C539C-0156-B569-A1AF-AEEAC6648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705971" y="274981149"/>
          <a:ext cx="515607" cy="549088"/>
        </a:xfrm>
        <a:prstGeom prst="rect">
          <a:avLst/>
        </a:prstGeom>
      </xdr:spPr>
    </xdr:pic>
    <xdr:clientData/>
  </xdr:twoCellAnchor>
  <xdr:twoCellAnchor>
    <xdr:from>
      <xdr:col>2</xdr:col>
      <xdr:colOff>201706</xdr:colOff>
      <xdr:row>827</xdr:row>
      <xdr:rowOff>22412</xdr:rowOff>
    </xdr:from>
    <xdr:to>
      <xdr:col>2</xdr:col>
      <xdr:colOff>954014</xdr:colOff>
      <xdr:row>828</xdr:row>
      <xdr:rowOff>305281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6BCDFE58-EC29-F0E6-FCF7-D6A72F261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616324" y="275597471"/>
          <a:ext cx="752308" cy="605117"/>
        </a:xfrm>
        <a:prstGeom prst="rect">
          <a:avLst/>
        </a:prstGeom>
      </xdr:spPr>
    </xdr:pic>
    <xdr:clientData/>
  </xdr:twoCellAnchor>
  <xdr:twoCellAnchor>
    <xdr:from>
      <xdr:col>2</xdr:col>
      <xdr:colOff>271182</xdr:colOff>
      <xdr:row>815</xdr:row>
      <xdr:rowOff>71718</xdr:rowOff>
    </xdr:from>
    <xdr:to>
      <xdr:col>2</xdr:col>
      <xdr:colOff>819149</xdr:colOff>
      <xdr:row>817</xdr:row>
      <xdr:rowOff>236456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57A225C3-7D40-3A96-21A2-9007B5FA8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680757" y="291003318"/>
          <a:ext cx="547967" cy="812438"/>
        </a:xfrm>
        <a:prstGeom prst="rect">
          <a:avLst/>
        </a:prstGeom>
      </xdr:spPr>
    </xdr:pic>
    <xdr:clientData/>
  </xdr:twoCellAnchor>
  <xdr:twoCellAnchor>
    <xdr:from>
      <xdr:col>2</xdr:col>
      <xdr:colOff>425825</xdr:colOff>
      <xdr:row>831</xdr:row>
      <xdr:rowOff>44825</xdr:rowOff>
    </xdr:from>
    <xdr:to>
      <xdr:col>2</xdr:col>
      <xdr:colOff>696125</xdr:colOff>
      <xdr:row>832</xdr:row>
      <xdr:rowOff>173530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4C7BA1DA-92D9-FED8-E10D-B5D5C97DC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840443" y="276919766"/>
          <a:ext cx="270301" cy="324969"/>
        </a:xfrm>
        <a:prstGeom prst="rect">
          <a:avLst/>
        </a:prstGeom>
      </xdr:spPr>
    </xdr:pic>
    <xdr:clientData/>
  </xdr:twoCellAnchor>
  <xdr:twoCellAnchor>
    <xdr:from>
      <xdr:col>2</xdr:col>
      <xdr:colOff>246530</xdr:colOff>
      <xdr:row>833</xdr:row>
      <xdr:rowOff>67235</xdr:rowOff>
    </xdr:from>
    <xdr:to>
      <xdr:col>2</xdr:col>
      <xdr:colOff>850441</xdr:colOff>
      <xdr:row>834</xdr:row>
      <xdr:rowOff>198904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1F311467-B2F6-33F2-E949-EDD41E99C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661148" y="277345588"/>
          <a:ext cx="598469" cy="504265"/>
        </a:xfrm>
        <a:prstGeom prst="rect">
          <a:avLst/>
        </a:prstGeom>
      </xdr:spPr>
    </xdr:pic>
    <xdr:clientData/>
  </xdr:twoCellAnchor>
  <xdr:twoCellAnchor>
    <xdr:from>
      <xdr:col>2</xdr:col>
      <xdr:colOff>448236</xdr:colOff>
      <xdr:row>834</xdr:row>
      <xdr:rowOff>313764</xdr:rowOff>
    </xdr:from>
    <xdr:to>
      <xdr:col>2</xdr:col>
      <xdr:colOff>655375</xdr:colOff>
      <xdr:row>836</xdr:row>
      <xdr:rowOff>5442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8C587A80-80EE-C257-053E-1A1FB18D9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862854" y="277917088"/>
          <a:ext cx="212583" cy="336177"/>
        </a:xfrm>
        <a:prstGeom prst="rect">
          <a:avLst/>
        </a:prstGeom>
      </xdr:spPr>
    </xdr:pic>
    <xdr:clientData/>
  </xdr:twoCellAnchor>
  <xdr:twoCellAnchor>
    <xdr:from>
      <xdr:col>2</xdr:col>
      <xdr:colOff>324971</xdr:colOff>
      <xdr:row>836</xdr:row>
      <xdr:rowOff>1</xdr:rowOff>
    </xdr:from>
    <xdr:to>
      <xdr:col>2</xdr:col>
      <xdr:colOff>770484</xdr:colOff>
      <xdr:row>837</xdr:row>
      <xdr:rowOff>535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62F10A15-715F-D98B-9C32-D6533FFDB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739589" y="278253266"/>
          <a:ext cx="448235" cy="311578"/>
        </a:xfrm>
        <a:prstGeom prst="rect">
          <a:avLst/>
        </a:prstGeom>
      </xdr:spPr>
    </xdr:pic>
    <xdr:clientData/>
  </xdr:twoCellAnchor>
  <xdr:twoCellAnchor>
    <xdr:from>
      <xdr:col>2</xdr:col>
      <xdr:colOff>100853</xdr:colOff>
      <xdr:row>875</xdr:row>
      <xdr:rowOff>33618</xdr:rowOff>
    </xdr:from>
    <xdr:to>
      <xdr:col>2</xdr:col>
      <xdr:colOff>1121531</xdr:colOff>
      <xdr:row>877</xdr:row>
      <xdr:rowOff>166402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2D80EA-72E2-4501-0D5A-A1FF9AFC5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537882" y="286870589"/>
          <a:ext cx="1020678" cy="536195"/>
        </a:xfrm>
        <a:prstGeom prst="rect">
          <a:avLst/>
        </a:prstGeom>
      </xdr:spPr>
    </xdr:pic>
    <xdr:clientData/>
  </xdr:twoCellAnchor>
  <xdr:twoCellAnchor>
    <xdr:from>
      <xdr:col>2</xdr:col>
      <xdr:colOff>123265</xdr:colOff>
      <xdr:row>106</xdr:row>
      <xdr:rowOff>11206</xdr:rowOff>
    </xdr:from>
    <xdr:to>
      <xdr:col>2</xdr:col>
      <xdr:colOff>974912</xdr:colOff>
      <xdr:row>107</xdr:row>
      <xdr:rowOff>310776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F5DDBD25-22AE-F0E0-296D-81A393E4C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37883" y="33606441"/>
          <a:ext cx="851647" cy="624541"/>
        </a:xfrm>
        <a:prstGeom prst="rect">
          <a:avLst/>
        </a:prstGeom>
      </xdr:spPr>
    </xdr:pic>
    <xdr:clientData/>
  </xdr:twoCellAnchor>
  <xdr:twoCellAnchor>
    <xdr:from>
      <xdr:col>2</xdr:col>
      <xdr:colOff>358588</xdr:colOff>
      <xdr:row>894</xdr:row>
      <xdr:rowOff>22412</xdr:rowOff>
    </xdr:from>
    <xdr:to>
      <xdr:col>2</xdr:col>
      <xdr:colOff>728381</xdr:colOff>
      <xdr:row>894</xdr:row>
      <xdr:rowOff>618189</xdr:rowOff>
    </xdr:to>
    <xdr:pic>
      <xdr:nvPicPr>
        <xdr:cNvPr id="57" name="Рисунок 227">
          <a:extLst>
            <a:ext uri="{FF2B5EF4-FFF2-40B4-BE49-F238E27FC236}">
              <a16:creationId xmlns:a16="http://schemas.microsoft.com/office/drawing/2014/main" id="{0D8F37FB-536A-4FF8-AB20-4FA272561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206" y="307018765"/>
          <a:ext cx="369793" cy="595777"/>
        </a:xfrm>
        <a:prstGeom prst="rect">
          <a:avLst/>
        </a:prstGeom>
      </xdr:spPr>
    </xdr:pic>
    <xdr:clientData/>
  </xdr:twoCellAnchor>
  <xdr:twoCellAnchor>
    <xdr:from>
      <xdr:col>2</xdr:col>
      <xdr:colOff>340660</xdr:colOff>
      <xdr:row>769</xdr:row>
      <xdr:rowOff>30818</xdr:rowOff>
    </xdr:from>
    <xdr:to>
      <xdr:col>2</xdr:col>
      <xdr:colOff>800314</xdr:colOff>
      <xdr:row>770</xdr:row>
      <xdr:rowOff>9526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40CEAE1A-FD41-371D-3A1D-36E8541C7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235" y="268702493"/>
          <a:ext cx="459654" cy="454958"/>
        </a:xfrm>
        <a:prstGeom prst="rect">
          <a:avLst/>
        </a:prstGeom>
      </xdr:spPr>
    </xdr:pic>
    <xdr:clientData/>
  </xdr:twoCellAnchor>
  <xdr:twoCellAnchor>
    <xdr:from>
      <xdr:col>2</xdr:col>
      <xdr:colOff>403412</xdr:colOff>
      <xdr:row>773</xdr:row>
      <xdr:rowOff>22411</xdr:rowOff>
    </xdr:from>
    <xdr:to>
      <xdr:col>2</xdr:col>
      <xdr:colOff>640358</xdr:colOff>
      <xdr:row>773</xdr:row>
      <xdr:rowOff>409863</xdr:rowOff>
    </xdr:to>
    <xdr:pic>
      <xdr:nvPicPr>
        <xdr:cNvPr id="175" name="Рисунок 138">
          <a:extLst>
            <a:ext uri="{FF2B5EF4-FFF2-40B4-BE49-F238E27FC236}">
              <a16:creationId xmlns:a16="http://schemas.microsoft.com/office/drawing/2014/main" id="{6BC1A32D-C044-49ED-88D2-8854F8AC4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30" y="265613029"/>
          <a:ext cx="236946" cy="387452"/>
        </a:xfrm>
        <a:prstGeom prst="rect">
          <a:avLst/>
        </a:prstGeom>
      </xdr:spPr>
    </xdr:pic>
    <xdr:clientData/>
  </xdr:twoCellAnchor>
  <xdr:twoCellAnchor>
    <xdr:from>
      <xdr:col>2</xdr:col>
      <xdr:colOff>212912</xdr:colOff>
      <xdr:row>208</xdr:row>
      <xdr:rowOff>11207</xdr:rowOff>
    </xdr:from>
    <xdr:to>
      <xdr:col>2</xdr:col>
      <xdr:colOff>862853</xdr:colOff>
      <xdr:row>210</xdr:row>
      <xdr:rowOff>280768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D743A15F-6227-CBB8-2618-40949B41D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530" y="66181942"/>
          <a:ext cx="649941" cy="919502"/>
        </a:xfrm>
        <a:prstGeom prst="rect">
          <a:avLst/>
        </a:prstGeom>
      </xdr:spPr>
    </xdr:pic>
    <xdr:clientData/>
  </xdr:twoCellAnchor>
  <xdr:twoCellAnchor>
    <xdr:from>
      <xdr:col>2</xdr:col>
      <xdr:colOff>22411</xdr:colOff>
      <xdr:row>240</xdr:row>
      <xdr:rowOff>179294</xdr:rowOff>
    </xdr:from>
    <xdr:to>
      <xdr:col>2</xdr:col>
      <xdr:colOff>1099150</xdr:colOff>
      <xdr:row>242</xdr:row>
      <xdr:rowOff>52795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9B4D3094-1772-4C3A-AFC8-71FDB4EDF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29" y="78519618"/>
          <a:ext cx="1076739" cy="523442"/>
        </a:xfrm>
        <a:prstGeom prst="rect">
          <a:avLst/>
        </a:prstGeom>
      </xdr:spPr>
    </xdr:pic>
    <xdr:clientData/>
  </xdr:twoCellAnchor>
  <xdr:twoCellAnchor>
    <xdr:from>
      <xdr:col>2</xdr:col>
      <xdr:colOff>291353</xdr:colOff>
      <xdr:row>211</xdr:row>
      <xdr:rowOff>22412</xdr:rowOff>
    </xdr:from>
    <xdr:to>
      <xdr:col>2</xdr:col>
      <xdr:colOff>829235</xdr:colOff>
      <xdr:row>212</xdr:row>
      <xdr:rowOff>4530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3A22066A-F17F-30D1-0CD0-F96FA9A7E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971" y="67168059"/>
          <a:ext cx="537882" cy="576030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222</xdr:row>
      <xdr:rowOff>78441</xdr:rowOff>
    </xdr:from>
    <xdr:to>
      <xdr:col>2</xdr:col>
      <xdr:colOff>1108414</xdr:colOff>
      <xdr:row>223</xdr:row>
      <xdr:rowOff>210735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357B219D-C0E3-C8F4-CA8A-80D06687A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437030" y="71908147"/>
          <a:ext cx="1086002" cy="457264"/>
        </a:xfrm>
        <a:prstGeom prst="rect">
          <a:avLst/>
        </a:prstGeom>
      </xdr:spPr>
    </xdr:pic>
    <xdr:clientData/>
  </xdr:twoCellAnchor>
  <xdr:twoCellAnchor>
    <xdr:from>
      <xdr:col>2</xdr:col>
      <xdr:colOff>33617</xdr:colOff>
      <xdr:row>226</xdr:row>
      <xdr:rowOff>78440</xdr:rowOff>
    </xdr:from>
    <xdr:to>
      <xdr:col>2</xdr:col>
      <xdr:colOff>1074746</xdr:colOff>
      <xdr:row>227</xdr:row>
      <xdr:rowOff>414617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E016208C-4678-A669-ECCC-8EA26D3F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5" y="73208028"/>
          <a:ext cx="1041129" cy="818030"/>
        </a:xfrm>
        <a:prstGeom prst="rect">
          <a:avLst/>
        </a:prstGeom>
      </xdr:spPr>
    </xdr:pic>
    <xdr:clientData/>
  </xdr:twoCellAnchor>
  <xdr:twoCellAnchor>
    <xdr:from>
      <xdr:col>2</xdr:col>
      <xdr:colOff>39781</xdr:colOff>
      <xdr:row>232</xdr:row>
      <xdr:rowOff>95813</xdr:rowOff>
    </xdr:from>
    <xdr:to>
      <xdr:col>2</xdr:col>
      <xdr:colOff>1085850</xdr:colOff>
      <xdr:row>234</xdr:row>
      <xdr:rowOff>193249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3D39D9CB-5AEB-B314-2BE4-435FC3575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356" y="75895763"/>
          <a:ext cx="1046069" cy="745136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237</xdr:row>
      <xdr:rowOff>66675</xdr:rowOff>
    </xdr:from>
    <xdr:to>
      <xdr:col>2</xdr:col>
      <xdr:colOff>1095375</xdr:colOff>
      <xdr:row>239</xdr:row>
      <xdr:rowOff>183332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59C153FE-2402-6612-9806-5406DD01B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77485875"/>
          <a:ext cx="1066800" cy="764357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82</xdr:row>
      <xdr:rowOff>28575</xdr:rowOff>
    </xdr:from>
    <xdr:to>
      <xdr:col>2</xdr:col>
      <xdr:colOff>1095375</xdr:colOff>
      <xdr:row>84</xdr:row>
      <xdr:rowOff>257424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0CB2C3B9-082E-956E-0495-D76738583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5107900"/>
          <a:ext cx="1047750" cy="876549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459</xdr:row>
      <xdr:rowOff>38100</xdr:rowOff>
    </xdr:from>
    <xdr:to>
      <xdr:col>2</xdr:col>
      <xdr:colOff>1095375</xdr:colOff>
      <xdr:row>461</xdr:row>
      <xdr:rowOff>267222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D258F9AA-6CE7-8173-07FB-AC4D42A39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52885775"/>
          <a:ext cx="1066800" cy="876822"/>
        </a:xfrm>
        <a:prstGeom prst="rect">
          <a:avLst/>
        </a:prstGeom>
      </xdr:spPr>
    </xdr:pic>
    <xdr:clientData/>
  </xdr:twoCellAnchor>
  <xdr:twoCellAnchor>
    <xdr:from>
      <xdr:col>2</xdr:col>
      <xdr:colOff>57149</xdr:colOff>
      <xdr:row>463</xdr:row>
      <xdr:rowOff>180974</xdr:rowOff>
    </xdr:from>
    <xdr:to>
      <xdr:col>2</xdr:col>
      <xdr:colOff>1076324</xdr:colOff>
      <xdr:row>466</xdr:row>
      <xdr:rowOff>144253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37598878-108A-9553-9234-0016A2FD1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4" y="154324049"/>
          <a:ext cx="1019175" cy="934829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468</xdr:row>
      <xdr:rowOff>276225</xdr:rowOff>
    </xdr:from>
    <xdr:to>
      <xdr:col>2</xdr:col>
      <xdr:colOff>1114425</xdr:colOff>
      <xdr:row>470</xdr:row>
      <xdr:rowOff>278195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9AAAE13C-4BB0-6852-52A1-681E0395B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56038550"/>
          <a:ext cx="1095375" cy="64967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477</xdr:row>
      <xdr:rowOff>9525</xdr:rowOff>
    </xdr:from>
    <xdr:to>
      <xdr:col>2</xdr:col>
      <xdr:colOff>1057275</xdr:colOff>
      <xdr:row>478</xdr:row>
      <xdr:rowOff>317848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F05C3D45-86D3-E274-E974-027243E0D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58686500"/>
          <a:ext cx="904875" cy="632173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695</xdr:row>
      <xdr:rowOff>95250</xdr:rowOff>
    </xdr:from>
    <xdr:to>
      <xdr:col>2</xdr:col>
      <xdr:colOff>1104900</xdr:colOff>
      <xdr:row>696</xdr:row>
      <xdr:rowOff>429278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10AF1154-B5BF-5119-73A1-F9FC354F6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239153700"/>
          <a:ext cx="1095375" cy="810278"/>
        </a:xfrm>
        <a:prstGeom prst="rect">
          <a:avLst/>
        </a:prstGeom>
      </xdr:spPr>
    </xdr:pic>
    <xdr:clientData/>
  </xdr:twoCellAnchor>
  <xdr:twoCellAnchor>
    <xdr:from>
      <xdr:col>2</xdr:col>
      <xdr:colOff>37774</xdr:colOff>
      <xdr:row>854</xdr:row>
      <xdr:rowOff>124150</xdr:rowOff>
    </xdr:from>
    <xdr:to>
      <xdr:col>2</xdr:col>
      <xdr:colOff>1173039</xdr:colOff>
      <xdr:row>854</xdr:row>
      <xdr:rowOff>572402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6D9459D4-03EE-AD5B-ED51-55D47C731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924" y="294465700"/>
          <a:ext cx="1135265" cy="448252"/>
        </a:xfrm>
        <a:prstGeom prst="rect">
          <a:avLst/>
        </a:prstGeom>
      </xdr:spPr>
    </xdr:pic>
    <xdr:clientData/>
  </xdr:twoCellAnchor>
  <xdr:twoCellAnchor>
    <xdr:from>
      <xdr:col>2</xdr:col>
      <xdr:colOff>171450</xdr:colOff>
      <xdr:row>855</xdr:row>
      <xdr:rowOff>9525</xdr:rowOff>
    </xdr:from>
    <xdr:to>
      <xdr:col>2</xdr:col>
      <xdr:colOff>742950</xdr:colOff>
      <xdr:row>856</xdr:row>
      <xdr:rowOff>9525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0C7D14CB-DC39-B22E-4279-88E0C0C88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91398325"/>
          <a:ext cx="571500" cy="641195"/>
        </a:xfrm>
        <a:prstGeom prst="rect">
          <a:avLst/>
        </a:prstGeom>
      </xdr:spPr>
    </xdr:pic>
    <xdr:clientData/>
  </xdr:twoCellAnchor>
  <xdr:twoCellAnchor>
    <xdr:from>
      <xdr:col>2</xdr:col>
      <xdr:colOff>209551</xdr:colOff>
      <xdr:row>856</xdr:row>
      <xdr:rowOff>19051</xdr:rowOff>
    </xdr:from>
    <xdr:to>
      <xdr:col>2</xdr:col>
      <xdr:colOff>737485</xdr:colOff>
      <xdr:row>856</xdr:row>
      <xdr:rowOff>619125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00DA1A24-D707-6A24-B3AC-D3C419450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292046026"/>
          <a:ext cx="527934" cy="600074"/>
        </a:xfrm>
        <a:prstGeom prst="rect">
          <a:avLst/>
        </a:prstGeom>
      </xdr:spPr>
    </xdr:pic>
    <xdr:clientData/>
  </xdr:twoCellAnchor>
  <xdr:twoCellAnchor>
    <xdr:from>
      <xdr:col>2</xdr:col>
      <xdr:colOff>200025</xdr:colOff>
      <xdr:row>857</xdr:row>
      <xdr:rowOff>9525</xdr:rowOff>
    </xdr:from>
    <xdr:to>
      <xdr:col>2</xdr:col>
      <xdr:colOff>771525</xdr:colOff>
      <xdr:row>858</xdr:row>
      <xdr:rowOff>12545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A238EF58-2404-68C6-52B3-8E8401BBA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92674675"/>
          <a:ext cx="571500" cy="641195"/>
        </a:xfrm>
        <a:prstGeom prst="rect">
          <a:avLst/>
        </a:prstGeom>
      </xdr:spPr>
    </xdr:pic>
    <xdr:clientData/>
  </xdr:twoCellAnchor>
  <xdr:twoCellAnchor>
    <xdr:from>
      <xdr:col>2</xdr:col>
      <xdr:colOff>229791</xdr:colOff>
      <xdr:row>858</xdr:row>
      <xdr:rowOff>25004</xdr:rowOff>
    </xdr:from>
    <xdr:to>
      <xdr:col>2</xdr:col>
      <xdr:colOff>757725</xdr:colOff>
      <xdr:row>858</xdr:row>
      <xdr:rowOff>625078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2F02E4E7-7638-06C0-7F79-1EEE77E89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557" y="292132942"/>
          <a:ext cx="527934" cy="600074"/>
        </a:xfrm>
        <a:prstGeom prst="rect">
          <a:avLst/>
        </a:prstGeom>
      </xdr:spPr>
    </xdr:pic>
    <xdr:clientData/>
  </xdr:twoCellAnchor>
  <xdr:twoCellAnchor>
    <xdr:from>
      <xdr:col>2</xdr:col>
      <xdr:colOff>200025</xdr:colOff>
      <xdr:row>859</xdr:row>
      <xdr:rowOff>19050</xdr:rowOff>
    </xdr:from>
    <xdr:to>
      <xdr:col>2</xdr:col>
      <xdr:colOff>735798</xdr:colOff>
      <xdr:row>859</xdr:row>
      <xdr:rowOff>619125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7B6996F5-CBC9-3204-361E-CA5880105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791" y="306479972"/>
          <a:ext cx="535773" cy="60007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865</xdr:row>
      <xdr:rowOff>28575</xdr:rowOff>
    </xdr:from>
    <xdr:to>
      <xdr:col>2</xdr:col>
      <xdr:colOff>1076325</xdr:colOff>
      <xdr:row>865</xdr:row>
      <xdr:rowOff>596226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9AF91FB1-40C4-2A73-2844-9FD5E6321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97160950"/>
          <a:ext cx="1076325" cy="567651"/>
        </a:xfrm>
        <a:prstGeom prst="rect">
          <a:avLst/>
        </a:prstGeom>
      </xdr:spPr>
    </xdr:pic>
    <xdr:clientData/>
  </xdr:twoCellAnchor>
  <xdr:twoCellAnchor>
    <xdr:from>
      <xdr:col>2</xdr:col>
      <xdr:colOff>238125</xdr:colOff>
      <xdr:row>867</xdr:row>
      <xdr:rowOff>28576</xdr:rowOff>
    </xdr:from>
    <xdr:to>
      <xdr:col>2</xdr:col>
      <xdr:colOff>772617</xdr:colOff>
      <xdr:row>867</xdr:row>
      <xdr:rowOff>628650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6460C6B8-72A9-7513-CB5B-67CD1AA1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98437301"/>
          <a:ext cx="534492" cy="600074"/>
        </a:xfrm>
        <a:prstGeom prst="rect">
          <a:avLst/>
        </a:prstGeom>
      </xdr:spPr>
    </xdr:pic>
    <xdr:clientData/>
  </xdr:twoCellAnchor>
  <xdr:twoCellAnchor>
    <xdr:from>
      <xdr:col>2</xdr:col>
      <xdr:colOff>276225</xdr:colOff>
      <xdr:row>868</xdr:row>
      <xdr:rowOff>38101</xdr:rowOff>
    </xdr:from>
    <xdr:to>
      <xdr:col>2</xdr:col>
      <xdr:colOff>771525</xdr:colOff>
      <xdr:row>868</xdr:row>
      <xdr:rowOff>601505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0FE50E0F-34C1-DEB6-598D-52128332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99085001"/>
          <a:ext cx="495300" cy="563404"/>
        </a:xfrm>
        <a:prstGeom prst="rect">
          <a:avLst/>
        </a:prstGeom>
      </xdr:spPr>
    </xdr:pic>
    <xdr:clientData/>
  </xdr:twoCellAnchor>
  <xdr:twoCellAnchor>
    <xdr:from>
      <xdr:col>2</xdr:col>
      <xdr:colOff>276225</xdr:colOff>
      <xdr:row>871</xdr:row>
      <xdr:rowOff>38100</xdr:rowOff>
    </xdr:from>
    <xdr:to>
      <xdr:col>2</xdr:col>
      <xdr:colOff>809625</xdr:colOff>
      <xdr:row>871</xdr:row>
      <xdr:rowOff>623248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5A7F1A88-BFF1-2007-FED5-623B4F03C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00999525"/>
          <a:ext cx="533400" cy="585148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932</xdr:row>
      <xdr:rowOff>180976</xdr:rowOff>
    </xdr:from>
    <xdr:to>
      <xdr:col>2</xdr:col>
      <xdr:colOff>1043398</xdr:colOff>
      <xdr:row>934</xdr:row>
      <xdr:rowOff>85725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BE5D272C-DA07-EECB-E969-77F2ED94B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32832076"/>
          <a:ext cx="995773" cy="552449"/>
        </a:xfrm>
        <a:prstGeom prst="rect">
          <a:avLst/>
        </a:prstGeom>
      </xdr:spPr>
    </xdr:pic>
    <xdr:clientData/>
  </xdr:twoCellAnchor>
  <xdr:twoCellAnchor>
    <xdr:from>
      <xdr:col>2</xdr:col>
      <xdr:colOff>314325</xdr:colOff>
      <xdr:row>935</xdr:row>
      <xdr:rowOff>186887</xdr:rowOff>
    </xdr:from>
    <xdr:to>
      <xdr:col>2</xdr:col>
      <xdr:colOff>647700</xdr:colOff>
      <xdr:row>936</xdr:row>
      <xdr:rowOff>471937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AB073D72-4796-1901-0247-EDC4E09A2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601" y="332753904"/>
          <a:ext cx="333375" cy="475550"/>
        </a:xfrm>
        <a:prstGeom prst="rect">
          <a:avLst/>
        </a:prstGeom>
      </xdr:spPr>
    </xdr:pic>
    <xdr:clientData/>
  </xdr:twoCellAnchor>
  <xdr:twoCellAnchor>
    <xdr:from>
      <xdr:col>2</xdr:col>
      <xdr:colOff>307731</xdr:colOff>
      <xdr:row>937</xdr:row>
      <xdr:rowOff>0</xdr:rowOff>
    </xdr:from>
    <xdr:to>
      <xdr:col>2</xdr:col>
      <xdr:colOff>654070</xdr:colOff>
      <xdr:row>938</xdr:row>
      <xdr:rowOff>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2FE6BD8E-A986-1CA2-E922-35A42AB9C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9" y="333169846"/>
          <a:ext cx="346339" cy="490904"/>
        </a:xfrm>
        <a:prstGeom prst="rect">
          <a:avLst/>
        </a:prstGeom>
      </xdr:spPr>
    </xdr:pic>
    <xdr:clientData/>
  </xdr:twoCellAnchor>
  <xdr:twoCellAnchor>
    <xdr:from>
      <xdr:col>2</xdr:col>
      <xdr:colOff>238125</xdr:colOff>
      <xdr:row>767</xdr:row>
      <xdr:rowOff>38100</xdr:rowOff>
    </xdr:from>
    <xdr:to>
      <xdr:col>2</xdr:col>
      <xdr:colOff>914494</xdr:colOff>
      <xdr:row>767</xdr:row>
      <xdr:rowOff>476311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9DDEB5B5-4B14-DF44-B9E8-1A360EBF8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647700" y="268738350"/>
          <a:ext cx="676369" cy="438211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76</xdr:row>
      <xdr:rowOff>96371</xdr:rowOff>
    </xdr:from>
    <xdr:to>
      <xdr:col>2</xdr:col>
      <xdr:colOff>1067501</xdr:colOff>
      <xdr:row>78</xdr:row>
      <xdr:rowOff>228003</xdr:rowOff>
    </xdr:to>
    <xdr:pic>
      <xdr:nvPicPr>
        <xdr:cNvPr id="9" name="Рисунок 26">
          <a:extLst>
            <a:ext uri="{FF2B5EF4-FFF2-40B4-BE49-F238E27FC236}">
              <a16:creationId xmlns:a16="http://schemas.microsoft.com/office/drawing/2014/main" id="{9308F0F2-C02F-5F22-D3FE-6E3E7D540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25175696"/>
          <a:ext cx="1048451" cy="779332"/>
        </a:xfrm>
        <a:prstGeom prst="rect">
          <a:avLst/>
        </a:prstGeom>
      </xdr:spPr>
    </xdr:pic>
    <xdr:clientData/>
  </xdr:twoCellAnchor>
  <xdr:twoCellAnchor>
    <xdr:from>
      <xdr:col>2</xdr:col>
      <xdr:colOff>22412</xdr:colOff>
      <xdr:row>79</xdr:row>
      <xdr:rowOff>86846</xdr:rowOff>
    </xdr:from>
    <xdr:to>
      <xdr:col>2</xdr:col>
      <xdr:colOff>1065820</xdr:colOff>
      <xdr:row>81</xdr:row>
      <xdr:rowOff>237539</xdr:rowOff>
    </xdr:to>
    <xdr:pic>
      <xdr:nvPicPr>
        <xdr:cNvPr id="42" name="Рисунок 28">
          <a:extLst>
            <a:ext uri="{FF2B5EF4-FFF2-40B4-BE49-F238E27FC236}">
              <a16:creationId xmlns:a16="http://schemas.microsoft.com/office/drawing/2014/main" id="{900AB47D-88DA-7EC6-5BE3-6E55B9E4C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987" y="26137721"/>
          <a:ext cx="1043408" cy="798393"/>
        </a:xfrm>
        <a:prstGeom prst="rect">
          <a:avLst/>
        </a:prstGeom>
      </xdr:spPr>
    </xdr:pic>
    <xdr:clientData/>
  </xdr:twoCellAnchor>
  <xdr:twoCellAnchor>
    <xdr:from>
      <xdr:col>2</xdr:col>
      <xdr:colOff>2742</xdr:colOff>
      <xdr:row>117</xdr:row>
      <xdr:rowOff>30692</xdr:rowOff>
    </xdr:from>
    <xdr:to>
      <xdr:col>2</xdr:col>
      <xdr:colOff>1106249</xdr:colOff>
      <xdr:row>119</xdr:row>
      <xdr:rowOff>282452</xdr:rowOff>
    </xdr:to>
    <xdr:pic>
      <xdr:nvPicPr>
        <xdr:cNvPr id="92" name="Рисунок 9">
          <a:extLst>
            <a:ext uri="{FF2B5EF4-FFF2-40B4-BE49-F238E27FC236}">
              <a16:creationId xmlns:a16="http://schemas.microsoft.com/office/drawing/2014/main" id="{1A9E3AF4-8370-465E-8178-D3F6B17E5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75" y="39282159"/>
          <a:ext cx="1103507" cy="903693"/>
        </a:xfrm>
        <a:prstGeom prst="rect">
          <a:avLst/>
        </a:prstGeom>
      </xdr:spPr>
    </xdr:pic>
    <xdr:clientData/>
  </xdr:twoCellAnchor>
  <xdr:twoCellAnchor>
    <xdr:from>
      <xdr:col>2</xdr:col>
      <xdr:colOff>41276</xdr:colOff>
      <xdr:row>114</xdr:row>
      <xdr:rowOff>53415</xdr:rowOff>
    </xdr:from>
    <xdr:to>
      <xdr:col>2</xdr:col>
      <xdr:colOff>1083218</xdr:colOff>
      <xdr:row>116</xdr:row>
      <xdr:rowOff>294590</xdr:rowOff>
    </xdr:to>
    <xdr:pic>
      <xdr:nvPicPr>
        <xdr:cNvPr id="93" name="Рисунок 10">
          <a:extLst>
            <a:ext uri="{FF2B5EF4-FFF2-40B4-BE49-F238E27FC236}">
              <a16:creationId xmlns:a16="http://schemas.microsoft.com/office/drawing/2014/main" id="{1DBCD295-96B9-4FF5-8A19-DB4A537FD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909" y="38326982"/>
          <a:ext cx="1041942" cy="893108"/>
        </a:xfrm>
        <a:prstGeom prst="rect">
          <a:avLst/>
        </a:prstGeom>
      </xdr:spPr>
    </xdr:pic>
    <xdr:clientData/>
  </xdr:twoCellAnchor>
  <xdr:twoCellAnchor>
    <xdr:from>
      <xdr:col>2</xdr:col>
      <xdr:colOff>393700</xdr:colOff>
      <xdr:row>921</xdr:row>
      <xdr:rowOff>21167</xdr:rowOff>
    </xdr:from>
    <xdr:to>
      <xdr:col>2</xdr:col>
      <xdr:colOff>744047</xdr:colOff>
      <xdr:row>921</xdr:row>
      <xdr:rowOff>626600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D4B29E0-DDB0-B7EB-9AF9-516CF6B1F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804333" y="331872167"/>
          <a:ext cx="350347" cy="605433"/>
        </a:xfrm>
        <a:prstGeom prst="rect">
          <a:avLst/>
        </a:prstGeom>
      </xdr:spPr>
    </xdr:pic>
    <xdr:clientData/>
  </xdr:twoCellAnchor>
  <xdr:twoCellAnchor>
    <xdr:from>
      <xdr:col>2</xdr:col>
      <xdr:colOff>342900</xdr:colOff>
      <xdr:row>922</xdr:row>
      <xdr:rowOff>101600</xdr:rowOff>
    </xdr:from>
    <xdr:to>
      <xdr:col>2</xdr:col>
      <xdr:colOff>731986</xdr:colOff>
      <xdr:row>922</xdr:row>
      <xdr:rowOff>539581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E384FCFA-3403-6A38-A8FD-03DCF60D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533" y="332591833"/>
          <a:ext cx="389086" cy="437981"/>
        </a:xfrm>
        <a:prstGeom prst="rect">
          <a:avLst/>
        </a:prstGeom>
      </xdr:spPr>
    </xdr:pic>
    <xdr:clientData/>
  </xdr:twoCellAnchor>
  <xdr:twoCellAnchor>
    <xdr:from>
      <xdr:col>2</xdr:col>
      <xdr:colOff>211669</xdr:colOff>
      <xdr:row>743</xdr:row>
      <xdr:rowOff>12701</xdr:rowOff>
    </xdr:from>
    <xdr:to>
      <xdr:col>2</xdr:col>
      <xdr:colOff>684069</xdr:colOff>
      <xdr:row>743</xdr:row>
      <xdr:rowOff>460366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4D9EAA24-CAF4-5930-8DAB-CDE16AB9D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2" y="263563101"/>
          <a:ext cx="453351" cy="457200"/>
        </a:xfrm>
        <a:prstGeom prst="rect">
          <a:avLst/>
        </a:prstGeom>
      </xdr:spPr>
    </xdr:pic>
    <xdr:clientData/>
  </xdr:twoCellAnchor>
  <xdr:twoCellAnchor>
    <xdr:from>
      <xdr:col>2</xdr:col>
      <xdr:colOff>63873</xdr:colOff>
      <xdr:row>786</xdr:row>
      <xdr:rowOff>243728</xdr:rowOff>
    </xdr:from>
    <xdr:to>
      <xdr:col>2</xdr:col>
      <xdr:colOff>1054610</xdr:colOff>
      <xdr:row>788</xdr:row>
      <xdr:rowOff>57614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B566526A-1504-A247-BB02-EA957CF01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73448" y="282450428"/>
          <a:ext cx="990737" cy="461586"/>
        </a:xfrm>
        <a:prstGeom prst="rect">
          <a:avLst/>
        </a:prstGeom>
      </xdr:spPr>
    </xdr:pic>
    <xdr:clientData/>
  </xdr:twoCellAnchor>
  <xdr:twoCellAnchor>
    <xdr:from>
      <xdr:col>2</xdr:col>
      <xdr:colOff>30691</xdr:colOff>
      <xdr:row>790</xdr:row>
      <xdr:rowOff>294590</xdr:rowOff>
    </xdr:from>
    <xdr:to>
      <xdr:col>2</xdr:col>
      <xdr:colOff>1188701</xdr:colOff>
      <xdr:row>792</xdr:row>
      <xdr:rowOff>171534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BF3F8C17-F29B-4BDF-D630-C67B6605D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468841" y="274109765"/>
          <a:ext cx="1158010" cy="505594"/>
        </a:xfrm>
        <a:prstGeom prst="rect">
          <a:avLst/>
        </a:prstGeom>
      </xdr:spPr>
    </xdr:pic>
    <xdr:clientData/>
  </xdr:twoCellAnchor>
  <xdr:twoCellAnchor>
    <xdr:from>
      <xdr:col>2</xdr:col>
      <xdr:colOff>205627</xdr:colOff>
      <xdr:row>809</xdr:row>
      <xdr:rowOff>84605</xdr:rowOff>
    </xdr:from>
    <xdr:to>
      <xdr:col>2</xdr:col>
      <xdr:colOff>927262</xdr:colOff>
      <xdr:row>811</xdr:row>
      <xdr:rowOff>200024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6FAB10B1-314C-9030-00FB-14B121BD5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615202" y="289073105"/>
          <a:ext cx="721635" cy="763119"/>
        </a:xfrm>
        <a:prstGeom prst="rect">
          <a:avLst/>
        </a:prstGeom>
      </xdr:spPr>
    </xdr:pic>
    <xdr:clientData/>
  </xdr:twoCellAnchor>
  <xdr:twoCellAnchor>
    <xdr:from>
      <xdr:col>2</xdr:col>
      <xdr:colOff>144555</xdr:colOff>
      <xdr:row>812</xdr:row>
      <xdr:rowOff>146237</xdr:rowOff>
    </xdr:from>
    <xdr:to>
      <xdr:col>2</xdr:col>
      <xdr:colOff>1019174</xdr:colOff>
      <xdr:row>814</xdr:row>
      <xdr:rowOff>203897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21C56108-4BEF-EBB5-FDA4-3C0E610D5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554130" y="290106287"/>
          <a:ext cx="874619" cy="705360"/>
        </a:xfrm>
        <a:prstGeom prst="rect">
          <a:avLst/>
        </a:prstGeom>
      </xdr:spPr>
    </xdr:pic>
    <xdr:clientData/>
  </xdr:twoCellAnchor>
  <xdr:twoCellAnchor>
    <xdr:from>
      <xdr:col>2</xdr:col>
      <xdr:colOff>366433</xdr:colOff>
      <xdr:row>829</xdr:row>
      <xdr:rowOff>43143</xdr:rowOff>
    </xdr:from>
    <xdr:to>
      <xdr:col>2</xdr:col>
      <xdr:colOff>725021</xdr:colOff>
      <xdr:row>830</xdr:row>
      <xdr:rowOff>250950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523ED575-2503-307B-A568-0363D8723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776008" y="295803918"/>
          <a:ext cx="358588" cy="531657"/>
        </a:xfrm>
        <a:prstGeom prst="rect">
          <a:avLst/>
        </a:prstGeom>
      </xdr:spPr>
    </xdr:pic>
    <xdr:clientData/>
  </xdr:twoCellAnchor>
  <xdr:twoCellAnchor>
    <xdr:from>
      <xdr:col>2</xdr:col>
      <xdr:colOff>76200</xdr:colOff>
      <xdr:row>801</xdr:row>
      <xdr:rowOff>161925</xdr:rowOff>
    </xdr:from>
    <xdr:to>
      <xdr:col>2</xdr:col>
      <xdr:colOff>1066800</xdr:colOff>
      <xdr:row>804</xdr:row>
      <xdr:rowOff>113434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11B432D3-23FA-6421-2EFB-01BF89F4B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287226375"/>
          <a:ext cx="990600" cy="923059"/>
        </a:xfrm>
        <a:prstGeom prst="rect">
          <a:avLst/>
        </a:prstGeom>
      </xdr:spPr>
    </xdr:pic>
    <xdr:clientData/>
  </xdr:twoCellAnchor>
  <xdr:twoCellAnchor>
    <xdr:from>
      <xdr:col>2</xdr:col>
      <xdr:colOff>66674</xdr:colOff>
      <xdr:row>805</xdr:row>
      <xdr:rowOff>180974</xdr:rowOff>
    </xdr:from>
    <xdr:to>
      <xdr:col>2</xdr:col>
      <xdr:colOff>1104899</xdr:colOff>
      <xdr:row>808</xdr:row>
      <xdr:rowOff>109219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BDDE647A-FF78-E372-E76C-90A8FADFB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9" y="288540824"/>
          <a:ext cx="1038225" cy="899795"/>
        </a:xfrm>
        <a:prstGeom prst="rect">
          <a:avLst/>
        </a:prstGeom>
      </xdr:spPr>
    </xdr:pic>
    <xdr:clientData/>
  </xdr:twoCellAnchor>
  <xdr:twoCellAnchor>
    <xdr:from>
      <xdr:col>2</xdr:col>
      <xdr:colOff>47624</xdr:colOff>
      <xdr:row>796</xdr:row>
      <xdr:rowOff>142875</xdr:rowOff>
    </xdr:from>
    <xdr:to>
      <xdr:col>2</xdr:col>
      <xdr:colOff>1095375</xdr:colOff>
      <xdr:row>799</xdr:row>
      <xdr:rowOff>131763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D282B4F5-8EAF-BD60-A59D-2554A8FF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9" y="285588075"/>
          <a:ext cx="1047751" cy="960438"/>
        </a:xfrm>
        <a:prstGeom prst="rect">
          <a:avLst/>
        </a:prstGeom>
      </xdr:spPr>
    </xdr:pic>
    <xdr:clientData/>
  </xdr:twoCellAnchor>
  <xdr:twoCellAnchor>
    <xdr:from>
      <xdr:col>2</xdr:col>
      <xdr:colOff>33132</xdr:colOff>
      <xdr:row>860</xdr:row>
      <xdr:rowOff>33131</xdr:rowOff>
    </xdr:from>
    <xdr:to>
      <xdr:col>2</xdr:col>
      <xdr:colOff>1093306</xdr:colOff>
      <xdr:row>860</xdr:row>
      <xdr:rowOff>633470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F7063A92-0FB6-B31E-47D8-1D2AB5431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80" y="308386370"/>
          <a:ext cx="1060174" cy="600339"/>
        </a:xfrm>
        <a:prstGeom prst="rect">
          <a:avLst/>
        </a:prstGeom>
      </xdr:spPr>
    </xdr:pic>
    <xdr:clientData/>
  </xdr:twoCellAnchor>
  <xdr:twoCellAnchor>
    <xdr:from>
      <xdr:col>2</xdr:col>
      <xdr:colOff>173933</xdr:colOff>
      <xdr:row>879</xdr:row>
      <xdr:rowOff>8284</xdr:rowOff>
    </xdr:from>
    <xdr:to>
      <xdr:col>2</xdr:col>
      <xdr:colOff>869674</xdr:colOff>
      <xdr:row>879</xdr:row>
      <xdr:rowOff>628690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D4FC3B67-7984-011B-09C2-F7CA2BD15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81" y="319162045"/>
          <a:ext cx="695741" cy="620406"/>
        </a:xfrm>
        <a:prstGeom prst="rect">
          <a:avLst/>
        </a:prstGeom>
      </xdr:spPr>
    </xdr:pic>
    <xdr:clientData/>
  </xdr:twoCellAnchor>
  <xdr:twoCellAnchor>
    <xdr:from>
      <xdr:col>2</xdr:col>
      <xdr:colOff>84666</xdr:colOff>
      <xdr:row>215</xdr:row>
      <xdr:rowOff>129489</xdr:rowOff>
    </xdr:from>
    <xdr:to>
      <xdr:col>2</xdr:col>
      <xdr:colOff>1106812</xdr:colOff>
      <xdr:row>217</xdr:row>
      <xdr:rowOff>542862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2770B364-1486-7314-D550-6CA1FF73A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40" y="70223528"/>
          <a:ext cx="1022146" cy="1040902"/>
        </a:xfrm>
        <a:prstGeom prst="rect">
          <a:avLst/>
        </a:prstGeom>
      </xdr:spPr>
    </xdr:pic>
    <xdr:clientData/>
  </xdr:twoCellAnchor>
  <xdr:twoCellAnchor>
    <xdr:from>
      <xdr:col>2</xdr:col>
      <xdr:colOff>156882</xdr:colOff>
      <xdr:row>512</xdr:row>
      <xdr:rowOff>168088</xdr:rowOff>
    </xdr:from>
    <xdr:to>
      <xdr:col>2</xdr:col>
      <xdr:colOff>1071410</xdr:colOff>
      <xdr:row>515</xdr:row>
      <xdr:rowOff>122269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64270054-F79D-657C-DED8-A9B040A0E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11" y="169500176"/>
          <a:ext cx="914528" cy="895475"/>
        </a:xfrm>
        <a:prstGeom prst="rect">
          <a:avLst/>
        </a:prstGeom>
      </xdr:spPr>
    </xdr:pic>
    <xdr:clientData/>
  </xdr:twoCellAnchor>
  <xdr:twoCellAnchor>
    <xdr:from>
      <xdr:col>2</xdr:col>
      <xdr:colOff>190500</xdr:colOff>
      <xdr:row>561</xdr:row>
      <xdr:rowOff>112060</xdr:rowOff>
    </xdr:from>
    <xdr:to>
      <xdr:col>2</xdr:col>
      <xdr:colOff>1121963</xdr:colOff>
      <xdr:row>563</xdr:row>
      <xdr:rowOff>272040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22D284FA-CD21-1B42-7CF5-F22761A95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529" y="184684148"/>
          <a:ext cx="931463" cy="787510"/>
        </a:xfrm>
        <a:prstGeom prst="rect">
          <a:avLst/>
        </a:prstGeom>
      </xdr:spPr>
    </xdr:pic>
    <xdr:clientData/>
  </xdr:twoCellAnchor>
  <xdr:twoCellAnchor>
    <xdr:from>
      <xdr:col>2</xdr:col>
      <xdr:colOff>278032</xdr:colOff>
      <xdr:row>697</xdr:row>
      <xdr:rowOff>33617</xdr:rowOff>
    </xdr:from>
    <xdr:to>
      <xdr:col>2</xdr:col>
      <xdr:colOff>888893</xdr:colOff>
      <xdr:row>698</xdr:row>
      <xdr:rowOff>460499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76498DAC-01DF-D882-C3F2-46F6D9271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61" y="234796852"/>
          <a:ext cx="610861" cy="908735"/>
        </a:xfrm>
        <a:prstGeom prst="rect">
          <a:avLst/>
        </a:prstGeom>
      </xdr:spPr>
    </xdr:pic>
    <xdr:clientData/>
  </xdr:twoCellAnchor>
  <xdr:twoCellAnchor>
    <xdr:from>
      <xdr:col>2</xdr:col>
      <xdr:colOff>370416</xdr:colOff>
      <xdr:row>739</xdr:row>
      <xdr:rowOff>48683</xdr:rowOff>
    </xdr:from>
    <xdr:to>
      <xdr:col>2</xdr:col>
      <xdr:colOff>819149</xdr:colOff>
      <xdr:row>740</xdr:row>
      <xdr:rowOff>1765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88467714-58D8-DCA7-8F97-C740D0272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566" y="250699058"/>
          <a:ext cx="448733" cy="438857"/>
        </a:xfrm>
        <a:prstGeom prst="rect">
          <a:avLst/>
        </a:prstGeom>
      </xdr:spPr>
    </xdr:pic>
    <xdr:clientData/>
  </xdr:twoCellAnchor>
  <xdr:twoCellAnchor>
    <xdr:from>
      <xdr:col>2</xdr:col>
      <xdr:colOff>66675</xdr:colOff>
      <xdr:row>740</xdr:row>
      <xdr:rowOff>200025</xdr:rowOff>
    </xdr:from>
    <xdr:to>
      <xdr:col>2</xdr:col>
      <xdr:colOff>1086082</xdr:colOff>
      <xdr:row>742</xdr:row>
      <xdr:rowOff>96505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864AB8AD-A897-9B50-138F-87CFEBAB0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51336175"/>
          <a:ext cx="1019407" cy="8680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EB13-A700-4E09-ACD6-2E9361B5B3A5}">
  <dimension ref="B1:L43"/>
  <sheetViews>
    <sheetView topLeftCell="C1" zoomScale="85" zoomScaleNormal="85" workbookViewId="0">
      <selection activeCell="C2" sqref="C2"/>
    </sheetView>
  </sheetViews>
  <sheetFormatPr defaultRowHeight="14.35" x14ac:dyDescent="0.5"/>
  <cols>
    <col min="1" max="1" width="0" hidden="1" customWidth="1"/>
    <col min="2" max="2" width="3.41015625" hidden="1" customWidth="1"/>
    <col min="3" max="3" width="13.41015625" customWidth="1"/>
    <col min="4" max="4" width="85" customWidth="1"/>
    <col min="5" max="5" width="3.703125" customWidth="1"/>
    <col min="6" max="6" width="23.5859375" customWidth="1"/>
    <col min="7" max="7" width="8.41015625" bestFit="1" customWidth="1"/>
    <col min="8" max="8" width="3.703125" customWidth="1"/>
    <col min="9" max="9" width="3.29296875" bestFit="1" customWidth="1"/>
    <col min="10" max="10" width="25.8203125" customWidth="1"/>
    <col min="11" max="11" width="10" customWidth="1"/>
    <col min="12" max="12" width="72.703125" customWidth="1"/>
  </cols>
  <sheetData>
    <row r="1" spans="2:12" ht="14.7" thickBot="1" x14ac:dyDescent="0.55000000000000004"/>
    <row r="2" spans="2:12" ht="16" thickBot="1" x14ac:dyDescent="0.6">
      <c r="B2" s="99" t="s">
        <v>58</v>
      </c>
      <c r="C2" s="99" t="s">
        <v>7</v>
      </c>
      <c r="D2" s="99" t="s">
        <v>106</v>
      </c>
      <c r="F2" s="195" t="s">
        <v>108</v>
      </c>
      <c r="G2" s="196"/>
      <c r="I2" s="179" t="s">
        <v>74</v>
      </c>
      <c r="J2" s="180"/>
      <c r="K2" s="180"/>
      <c r="L2" s="181"/>
    </row>
    <row r="3" spans="2:12" ht="14.7" thickBot="1" x14ac:dyDescent="0.55000000000000004">
      <c r="B3" s="182">
        <v>1</v>
      </c>
      <c r="C3" s="185" t="s">
        <v>107</v>
      </c>
      <c r="D3" s="186"/>
      <c r="F3" s="82" t="s">
        <v>3</v>
      </c>
      <c r="G3" s="82" t="s">
        <v>109</v>
      </c>
      <c r="I3" s="80" t="s">
        <v>58</v>
      </c>
      <c r="J3" s="81" t="s">
        <v>7</v>
      </c>
      <c r="K3" s="82" t="s">
        <v>59</v>
      </c>
      <c r="L3" s="81" t="s">
        <v>85</v>
      </c>
    </row>
    <row r="4" spans="2:12" ht="15.7" x14ac:dyDescent="0.5">
      <c r="B4" s="183"/>
      <c r="C4" s="191" t="str" cm="1">
        <f t="array" aca="1" ref="C4" ca="1">HYPERLINK(My_sheet&amp;ADDRESS(MATCH("Гибкие трубы из сшитого полиэтилена PE-Xa",'Прайс-лист_Usystems'!$C:$C,0),3),"Гибкие трубы из сшитого полиэтилена PE-Xa")</f>
        <v>Гибкие трубы из сшитого полиэтилена PE-Xa</v>
      </c>
      <c r="D4" s="192"/>
      <c r="F4" s="83" t="s">
        <v>80</v>
      </c>
      <c r="G4" s="83" t="s">
        <v>80</v>
      </c>
      <c r="I4" s="86">
        <v>1</v>
      </c>
      <c r="J4" s="92" t="s">
        <v>13</v>
      </c>
      <c r="K4" s="106">
        <v>0</v>
      </c>
      <c r="L4" s="96" t="s">
        <v>90</v>
      </c>
    </row>
    <row r="5" spans="2:12" ht="15.7" x14ac:dyDescent="0.5">
      <c r="B5" s="183"/>
      <c r="C5" s="187" t="str" cm="1">
        <f t="array" aca="1" ref="C5" ca="1">HYPERLINK(My_sheet&amp;ADDRESS(MATCH("Гибкие трубы из модифицированного полиэтилена PE-RT тип II",'Прайс-лист_Usystems'!$C:$C,0),3),"Гибкие трубы из модифицированного полиэтилена PE-RT тип II")</f>
        <v>Гибкие трубы из модифицированного полиэтилена PE-RT тип II</v>
      </c>
      <c r="D5" s="188"/>
      <c r="F5" s="84" t="s">
        <v>83</v>
      </c>
      <c r="G5" s="84" t="s">
        <v>110</v>
      </c>
      <c r="I5" s="86">
        <v>2</v>
      </c>
      <c r="J5" s="93" t="s">
        <v>46</v>
      </c>
      <c r="K5" s="107" t="s">
        <v>54</v>
      </c>
      <c r="L5" s="97" t="s">
        <v>91</v>
      </c>
    </row>
    <row r="6" spans="2:12" ht="15.7" x14ac:dyDescent="0.5">
      <c r="B6" s="183"/>
      <c r="C6" s="187" t="str" cm="1">
        <f t="array" aca="1" ref="C6" ca="1">HYPERLINK(My_sheet&amp;ADDRESS(MATCH("Комплектующие для полимерных труб из PE-Xa",'Прайс-лист_Usystems'!$C:$C,0),3),"Комплектующие для полимерных труб из PE-Xa")</f>
        <v>Комплектующие для полимерных труб из PE-Xa</v>
      </c>
      <c r="D6" s="188"/>
      <c r="F6" s="84" t="s">
        <v>84</v>
      </c>
      <c r="G6" s="84" t="s">
        <v>84</v>
      </c>
      <c r="I6" s="86">
        <v>3</v>
      </c>
      <c r="J6" s="93" t="s">
        <v>47</v>
      </c>
      <c r="K6" s="107">
        <v>0</v>
      </c>
      <c r="L6" s="97" t="s">
        <v>86</v>
      </c>
    </row>
    <row r="7" spans="2:12" ht="15.7" x14ac:dyDescent="0.5">
      <c r="B7" s="183"/>
      <c r="C7" s="187" t="str" cm="1">
        <f t="array" aca="1" ref="C7" ca="1">HYPERLINK(My_sheet&amp;ADDRESS(MATCH("Трубы Minitec малого диаметра из сшитого полиэтилена PE-Xa 10мм",'Прайс-лист_Usystems'!$C:$C,0),3),"Трубы Minitec малого диаметра из сшитого полиэтилена PE-Xa 10мм")</f>
        <v>Трубы Minitec малого диаметра из сшитого полиэтилена PE-Xa 10мм</v>
      </c>
      <c r="D7" s="188"/>
      <c r="F7" s="84" t="s">
        <v>105</v>
      </c>
      <c r="G7" s="84" t="s">
        <v>105</v>
      </c>
      <c r="I7" s="86">
        <v>4</v>
      </c>
      <c r="J7" s="93" t="s">
        <v>57</v>
      </c>
      <c r="K7" s="107">
        <v>0</v>
      </c>
      <c r="L7" s="97" t="s">
        <v>99</v>
      </c>
    </row>
    <row r="8" spans="2:12" ht="15.7" x14ac:dyDescent="0.5">
      <c r="B8" s="183"/>
      <c r="C8" s="187" t="str" cm="1">
        <f t="array" aca="1" ref="C8" ca="1">HYPERLINK(My_sheet&amp;ADDRESS(MATCH("Металлополимерные трубы Usystems Stabil Pipe",'Прайс-лист_Usystems'!$C:$C,0),3),"Металлополимерные трубы Usystems Stabil Pipe")</f>
        <v>Металлополимерные трубы Usystems Stabil Pipe</v>
      </c>
      <c r="D8" s="188"/>
      <c r="F8" s="84" t="s">
        <v>82</v>
      </c>
      <c r="G8" s="84" t="s">
        <v>82</v>
      </c>
      <c r="I8" s="86">
        <v>5</v>
      </c>
      <c r="J8" s="93" t="s">
        <v>16</v>
      </c>
      <c r="K8" s="107">
        <v>0</v>
      </c>
      <c r="L8" s="97" t="s">
        <v>100</v>
      </c>
    </row>
    <row r="9" spans="2:12" ht="16" thickBot="1" x14ac:dyDescent="0.55000000000000004">
      <c r="B9" s="184"/>
      <c r="C9" s="193" t="str" cm="1">
        <f t="array" aca="1" ref="C9" ca="1">HYPERLINK(My_sheet&amp;ADDRESS(MATCH("Металлопластиковые трубы Usystems MLC",'Прайс-лист_Usystems'!$C:$C,0),3),"Металлопластиковые трубы Usystems MLC")</f>
        <v>Металлопластиковые трубы Usystems MLC</v>
      </c>
      <c r="D9" s="194"/>
      <c r="F9" s="84" t="s">
        <v>168</v>
      </c>
      <c r="G9" s="84" t="s">
        <v>127</v>
      </c>
      <c r="I9" s="86">
        <v>6</v>
      </c>
      <c r="J9" s="93" t="s">
        <v>45</v>
      </c>
      <c r="K9" s="107">
        <v>0</v>
      </c>
      <c r="L9" s="97" t="s">
        <v>87</v>
      </c>
    </row>
    <row r="10" spans="2:12" ht="16" thickBot="1" x14ac:dyDescent="0.55000000000000004">
      <c r="B10" s="182">
        <v>2</v>
      </c>
      <c r="C10" s="185" t="s">
        <v>172</v>
      </c>
      <c r="D10" s="186"/>
      <c r="F10" s="84" t="s">
        <v>131</v>
      </c>
      <c r="G10" s="84" t="s">
        <v>111</v>
      </c>
      <c r="I10" s="86">
        <v>7</v>
      </c>
      <c r="J10" s="93" t="s">
        <v>18</v>
      </c>
      <c r="K10" s="107">
        <v>0</v>
      </c>
      <c r="L10" s="97" t="s">
        <v>173</v>
      </c>
    </row>
    <row r="11" spans="2:12" ht="15.7" x14ac:dyDescent="0.5">
      <c r="B11" s="183"/>
      <c r="C11" s="191" t="str" cm="1">
        <f t="array" aca="1" ref="C11" ca="1">HYPERLINK(My_sheet&amp;ADDRESS(MATCH("Теплоизолированные трубы для наружных сетей",'Прайс-лист_Usystems'!$C:$C,0),3),"Теплоизолированные трубы для наружных сетей")</f>
        <v>Теплоизолированные трубы для наружных сетей</v>
      </c>
      <c r="D11" s="192"/>
      <c r="F11" s="84" t="s">
        <v>132</v>
      </c>
      <c r="G11" s="84" t="s">
        <v>112</v>
      </c>
      <c r="I11" s="86">
        <v>8</v>
      </c>
      <c r="J11" s="93" t="s">
        <v>21</v>
      </c>
      <c r="K11" s="107" t="s">
        <v>54</v>
      </c>
      <c r="L11" s="97" t="s">
        <v>174</v>
      </c>
    </row>
    <row r="12" spans="2:12" ht="16" thickBot="1" x14ac:dyDescent="0.55000000000000004">
      <c r="B12" s="184"/>
      <c r="C12" s="193" t="str" cm="1">
        <f t="array" aca="1" ref="C12" ca="1">HYPERLINK(My_sheet&amp;ADDRESS(MATCH("Аксессуары для теплоизолированных труб",'Прайс-лист_Usystems'!$C:$C,0),3),"Аксессуары для теплоизолированных труб")</f>
        <v>Аксессуары для теплоизолированных труб</v>
      </c>
      <c r="D12" s="194"/>
      <c r="F12" s="84" t="s">
        <v>133</v>
      </c>
      <c r="G12" s="84" t="s">
        <v>128</v>
      </c>
      <c r="I12" s="86">
        <v>9</v>
      </c>
      <c r="J12" s="94" t="s">
        <v>19</v>
      </c>
      <c r="K12" s="107">
        <v>0</v>
      </c>
      <c r="L12" s="97" t="s">
        <v>175</v>
      </c>
    </row>
    <row r="13" spans="2:12" ht="16" thickBot="1" x14ac:dyDescent="0.55000000000000004">
      <c r="B13" s="182">
        <v>3</v>
      </c>
      <c r="C13" s="185" t="s">
        <v>62</v>
      </c>
      <c r="D13" s="186"/>
      <c r="F13" s="84" t="s">
        <v>134</v>
      </c>
      <c r="G13" s="84" t="s">
        <v>125</v>
      </c>
      <c r="I13" s="86">
        <v>10</v>
      </c>
      <c r="J13" s="94" t="s">
        <v>36</v>
      </c>
      <c r="K13" s="107" t="s">
        <v>54</v>
      </c>
      <c r="L13" s="97" t="s">
        <v>176</v>
      </c>
    </row>
    <row r="14" spans="2:12" ht="15.7" x14ac:dyDescent="0.5">
      <c r="B14" s="183"/>
      <c r="C14" s="191" t="str" cm="1">
        <f t="array" aca="1" ref="C14" ca="1">HYPERLINK(My_sheet&amp;ADDRESS(MATCH("Фитинги СБМ и аксессуары для труб из сшитого полиэтилена PE-Xa",'Прайс-лист_Usystems'!$C:$C,0),3),"Фитинги СБМ и аксессуары для труб из сшитого полиэтилена PE-Xa")</f>
        <v>Фитинги СБМ и аксессуары для труб из сшитого полиэтилена PE-Xa</v>
      </c>
      <c r="D14" s="192"/>
      <c r="F14" s="84" t="s">
        <v>135</v>
      </c>
      <c r="G14" s="84" t="s">
        <v>126</v>
      </c>
      <c r="I14" s="86">
        <v>11</v>
      </c>
      <c r="J14" s="93" t="s">
        <v>43</v>
      </c>
      <c r="K14" s="107">
        <v>0</v>
      </c>
      <c r="L14" s="97" t="s">
        <v>88</v>
      </c>
    </row>
    <row r="15" spans="2:12" ht="15.7" x14ac:dyDescent="0.5">
      <c r="B15" s="183"/>
      <c r="C15" s="187" t="str" cm="1">
        <f t="array" aca="1" ref="C15" ca="1">HYPERLINK(My_sheet&amp;ADDRESS(MATCH("Фитинги СБМ Minitec для труб малого диаметра",'Прайс-лист_Usystems'!$C:$C,0),3),"Фитинги СБМ Minitec для труб малого диаметра")</f>
        <v>Фитинги СБМ Minitec для труб малого диаметра</v>
      </c>
      <c r="D15" s="188"/>
      <c r="F15" s="84" t="s">
        <v>70</v>
      </c>
      <c r="G15" s="84" t="s">
        <v>113</v>
      </c>
      <c r="I15" s="86">
        <v>12</v>
      </c>
      <c r="J15" s="93" t="s">
        <v>44</v>
      </c>
      <c r="K15" s="107">
        <v>0</v>
      </c>
      <c r="L15" s="97" t="s">
        <v>89</v>
      </c>
    </row>
    <row r="16" spans="2:12" ht="16" thickBot="1" x14ac:dyDescent="0.55000000000000004">
      <c r="B16" s="183"/>
      <c r="C16" s="187" t="str" cm="1">
        <f t="array" aca="1" ref="C16" ca="1">HYPERLINK(My_sheet&amp;ADDRESS(MATCH("Система аксиальных фитингов для труб из сшитого полиэтилена PE-Xa и металлополимерных труб Stabil",'Прайс-лист_Usystems'!$C:$C,0),3),"Система аксиальных фитингов для труб из сшитого полиэтилена PE-Xa и металлополимерных труб Stabil")</f>
        <v>Система аксиальных фитингов для труб из сшитого полиэтилена PE-Xa и металлополимерных труб Stabil</v>
      </c>
      <c r="D16" s="188"/>
      <c r="F16" s="85" t="s">
        <v>129</v>
      </c>
      <c r="G16" s="85" t="s">
        <v>130</v>
      </c>
      <c r="I16" s="86">
        <v>13</v>
      </c>
      <c r="J16" s="95" t="s">
        <v>53</v>
      </c>
      <c r="K16" s="107">
        <v>0</v>
      </c>
      <c r="L16" s="97" t="s">
        <v>92</v>
      </c>
    </row>
    <row r="17" spans="2:12" ht="15.7" x14ac:dyDescent="0.5">
      <c r="B17" s="183"/>
      <c r="C17" s="187" t="str" cm="1">
        <f t="array" aca="1" ref="C17" ca="1">HYPERLINK(My_sheet&amp;ADDRESS(MATCH("Зажимные фитинги для полимерных труб PE-Xa",'Прайс-лист_Usystems'!$C:$C,0),3),"Зажимные фитинги для полимерных труб PE-Xa")</f>
        <v>Зажимные фитинги для полимерных труб PE-Xa</v>
      </c>
      <c r="D17" s="188"/>
      <c r="I17" s="86">
        <v>14</v>
      </c>
      <c r="J17" s="93" t="s">
        <v>14</v>
      </c>
      <c r="K17" s="107">
        <v>0</v>
      </c>
      <c r="L17" s="97" t="s">
        <v>93</v>
      </c>
    </row>
    <row r="18" spans="2:12" ht="15.7" x14ac:dyDescent="0.5">
      <c r="B18" s="183"/>
      <c r="C18" s="187" t="str" cm="1">
        <f t="array" aca="1" ref="C18" ca="1">HYPERLINK(My_sheet&amp;ADDRESS(MATCH("Резьбовые соединительные фитинги",'Прайс-лист_Usystems'!$C:$C,0),3),"Резьбовые соединительные фитинги")</f>
        <v>Резьбовые соединительные фитинги</v>
      </c>
      <c r="D18" s="188"/>
      <c r="I18" s="86">
        <v>15</v>
      </c>
      <c r="J18" s="93" t="s">
        <v>41</v>
      </c>
      <c r="K18" s="107">
        <v>0</v>
      </c>
      <c r="L18" s="97" t="s">
        <v>94</v>
      </c>
    </row>
    <row r="19" spans="2:12" ht="16" thickBot="1" x14ac:dyDescent="0.55000000000000004">
      <c r="B19" s="184"/>
      <c r="C19" s="193" t="str" cm="1">
        <f t="array" aca="1" ref="C19" ca="1">HYPERLINK(My_sheet&amp;ADDRESS(MATCH("Фитинги и аксессуары для системы металлопластиковых труб MLC",'Прайс-лист_Usystems'!$C:$C,0),3),"Фитинги и аксессуары для системы металлопластиковых труб MLC")</f>
        <v>Фитинги и аксессуары для системы металлопластиковых труб MLC</v>
      </c>
      <c r="D19" s="194"/>
      <c r="I19" s="86">
        <v>16</v>
      </c>
      <c r="J19" s="93" t="s">
        <v>42</v>
      </c>
      <c r="K19" s="107">
        <v>0</v>
      </c>
      <c r="L19" s="97" t="s">
        <v>95</v>
      </c>
    </row>
    <row r="20" spans="2:12" ht="16" thickBot="1" x14ac:dyDescent="0.55000000000000004">
      <c r="B20" s="182">
        <v>4</v>
      </c>
      <c r="C20" s="185" t="s">
        <v>67</v>
      </c>
      <c r="D20" s="186"/>
      <c r="I20" s="86">
        <v>17</v>
      </c>
      <c r="J20" s="93" t="s">
        <v>17</v>
      </c>
      <c r="K20" s="107">
        <v>0</v>
      </c>
      <c r="L20" s="97" t="s">
        <v>96</v>
      </c>
    </row>
    <row r="21" spans="2:12" ht="15.7" x14ac:dyDescent="0.5">
      <c r="B21" s="183"/>
      <c r="C21" s="191" t="str" cm="1">
        <f t="array" aca="1" ref="C21" ca="1">HYPERLINK(My_sheet&amp;ADDRESS(MATCH("Коллекторы для систем радиаторного и напольного отопления, водоснабжения и комплектующие к ним",'Прайс-лист_Usystems'!$C:$C,0),3),"Коллекторы для систем радиаторного и напольного отопления, водоснабжения и комплектующие к ним")</f>
        <v>Коллекторы для систем радиаторного и напольного отопления, водоснабжения и комплектующие к ним</v>
      </c>
      <c r="D21" s="192"/>
      <c r="I21" s="86">
        <v>18</v>
      </c>
      <c r="J21" s="94" t="s">
        <v>39</v>
      </c>
      <c r="K21" s="107" t="s">
        <v>54</v>
      </c>
      <c r="L21" s="97" t="s">
        <v>97</v>
      </c>
    </row>
    <row r="22" spans="2:12" ht="15.7" x14ac:dyDescent="0.5">
      <c r="B22" s="183"/>
      <c r="C22" s="187" t="str" cm="1">
        <f t="array" aca="1" ref="C22" ca="1">HYPERLINK(My_sheet&amp;ADDRESS(MATCH("Комплектующие для систем радиаторного и напольного отопления, водоснабжения",'Прайс-лист_Usystems'!$C:$C,0),3),"Комплектующие для систем радиаторного и напольного отопления, водоснабжения")</f>
        <v>Комплектующие для систем радиаторного и напольного отопления, водоснабжения</v>
      </c>
      <c r="D22" s="188"/>
      <c r="I22" s="86">
        <v>19</v>
      </c>
      <c r="J22" s="93" t="s">
        <v>15</v>
      </c>
      <c r="K22" s="107">
        <v>0</v>
      </c>
      <c r="L22" s="97" t="s">
        <v>71</v>
      </c>
    </row>
    <row r="23" spans="2:12" ht="16" thickBot="1" x14ac:dyDescent="0.55000000000000004">
      <c r="B23" s="183"/>
      <c r="C23" s="187" t="str" cm="1">
        <f t="array" aca="1" ref="C23" ca="1">HYPERLINK(My_sheet&amp;ADDRESS(MATCH("Коллекторы Magna для промышленных систем и систем снеготаяния",'Прайс-лист_Usystems'!$C:$C,0),3),"Коллекторы Magna для промышленных систем и систем снеготаяния")</f>
        <v>Коллекторы Magna для промышленных систем и систем снеготаяния</v>
      </c>
      <c r="D23" s="188"/>
      <c r="I23" s="86">
        <v>20</v>
      </c>
      <c r="J23" s="93" t="s">
        <v>20</v>
      </c>
      <c r="K23" s="108">
        <v>0</v>
      </c>
      <c r="L23" s="97" t="s">
        <v>98</v>
      </c>
    </row>
    <row r="24" spans="2:12" ht="15.7" x14ac:dyDescent="0.5">
      <c r="B24" s="183"/>
      <c r="C24" s="187" t="str" cm="1">
        <f t="array" aca="1" ref="C24" ca="1">HYPERLINK(My_sheet&amp;ADDRESS(MATCH("Шкафы коллекторные",'Прайс-лист_Usystems'!$C:$C,0),3),"Шкафы коллекторные")</f>
        <v>Шкафы коллекторные</v>
      </c>
      <c r="D24" s="188"/>
      <c r="I24" s="86">
        <v>21</v>
      </c>
      <c r="J24" s="94" t="s">
        <v>187</v>
      </c>
      <c r="K24" s="107" t="s">
        <v>54</v>
      </c>
      <c r="L24" s="97" t="s">
        <v>190</v>
      </c>
    </row>
    <row r="25" spans="2:12" ht="16" thickBot="1" x14ac:dyDescent="0.55000000000000004">
      <c r="B25" s="184"/>
      <c r="C25" s="193" t="str" cm="1">
        <f t="array" aca="1" ref="C25" ca="1">HYPERLINK(My_sheet&amp;ADDRESS(MATCH("Насосно-смесительные блоки",'Прайс-лист_Usystems'!$C:$C,0),3),"Насосно-смесительные блоки")</f>
        <v>Насосно-смесительные блоки</v>
      </c>
      <c r="D25" s="194"/>
      <c r="I25" s="87">
        <v>22</v>
      </c>
      <c r="J25" s="94" t="s">
        <v>188</v>
      </c>
      <c r="K25" s="108" t="s">
        <v>54</v>
      </c>
      <c r="L25" s="98" t="s">
        <v>189</v>
      </c>
    </row>
    <row r="26" spans="2:12" ht="14.7" thickBot="1" x14ac:dyDescent="0.55000000000000004">
      <c r="B26" s="182">
        <v>5</v>
      </c>
      <c r="C26" s="185" t="s">
        <v>70</v>
      </c>
      <c r="D26" s="186"/>
    </row>
    <row r="27" spans="2:12" ht="14.7" thickBot="1" x14ac:dyDescent="0.55000000000000004">
      <c r="B27" s="184"/>
      <c r="C27" s="189" t="str" cm="1">
        <f t="array" aca="1" ref="C27" ca="1">HYPERLINK(My_sheet&amp;ADDRESS(MATCH("Системы управления",'Прайс-лист_Usystems'!$C:$C,0),3),"Системы управления")</f>
        <v>Системы управления</v>
      </c>
      <c r="D27" s="190"/>
    </row>
    <row r="28" spans="2:12" ht="14.7" thickBot="1" x14ac:dyDescent="0.55000000000000004">
      <c r="B28" s="182">
        <v>6</v>
      </c>
      <c r="C28" s="185" t="s">
        <v>71</v>
      </c>
      <c r="D28" s="186"/>
    </row>
    <row r="29" spans="2:12" x14ac:dyDescent="0.5">
      <c r="B29" s="183"/>
      <c r="C29" s="191" t="str" cm="1">
        <f t="array" aca="1" ref="C29" ca="1">HYPERLINK(My_sheet&amp;ADDRESS(MATCH("Инструмент для систем на основе труб из сшитого полиэтилена PE-Xa и труб Stabil",'Прайс-лист_Usystems'!$C:$C,0),3),"Инструмент для систем на основе труб из сшитого полиэтилена PE-Xa и труб Stabil")</f>
        <v>Инструмент для систем на основе труб из сшитого полиэтилена PE-Xa и труб Stabil</v>
      </c>
      <c r="D29" s="192"/>
    </row>
    <row r="30" spans="2:12" ht="14.7" thickBot="1" x14ac:dyDescent="0.55000000000000004">
      <c r="B30" s="184"/>
      <c r="C30" s="193" t="str" cm="1">
        <f t="array" aca="1" ref="C30" ca="1">HYPERLINK(My_sheet&amp;ADDRESS(MATCH("Инструмент для систем на основе металлопластиковых труб MLC",'Прайс-лист_Usystems'!$C:$C,0),3),"Инструмент для систем на основе металлопластиковых труб MLC")</f>
        <v>Инструмент для систем на основе металлопластиковых труб MLC</v>
      </c>
      <c r="D30" s="194"/>
    </row>
    <row r="31" spans="2:12" ht="14.7" thickBot="1" x14ac:dyDescent="0.55000000000000004">
      <c r="B31" s="182">
        <v>7</v>
      </c>
      <c r="C31" s="185" t="s">
        <v>98</v>
      </c>
      <c r="D31" s="186"/>
    </row>
    <row r="32" spans="2:12" ht="14.7" thickBot="1" x14ac:dyDescent="0.55000000000000004">
      <c r="B32" s="184"/>
      <c r="C32" s="189" t="str" cm="1">
        <f t="array" aca="1" ref="C32" ca="1">HYPERLINK(My_sheet&amp;ADDRESS(MATCH("Запасные части для ЛОС Usystems Wehoputs и Clean",'Прайс-лист_Usystems'!$C:$C,0),3),"Запасные части для ЛОС Usystems Wehoputs и Clean")</f>
        <v>Запасные части для ЛОС Usystems Wehoputs и Clean</v>
      </c>
      <c r="D32" s="190"/>
    </row>
    <row r="33" spans="2:4" x14ac:dyDescent="0.5">
      <c r="D33" s="124"/>
    </row>
    <row r="34" spans="2:4" x14ac:dyDescent="0.5">
      <c r="B34" s="77"/>
      <c r="D34" s="124"/>
    </row>
    <row r="35" spans="2:4" x14ac:dyDescent="0.5">
      <c r="B35" s="77"/>
    </row>
    <row r="36" spans="2:4" x14ac:dyDescent="0.5">
      <c r="D36" s="124"/>
    </row>
    <row r="37" spans="2:4" x14ac:dyDescent="0.5">
      <c r="D37" s="124"/>
    </row>
    <row r="38" spans="2:4" x14ac:dyDescent="0.5">
      <c r="B38" s="77"/>
    </row>
    <row r="40" spans="2:4" x14ac:dyDescent="0.5">
      <c r="D40" s="124"/>
    </row>
    <row r="42" spans="2:4" x14ac:dyDescent="0.5">
      <c r="D42" s="124"/>
    </row>
    <row r="43" spans="2:4" x14ac:dyDescent="0.5">
      <c r="D43" s="124"/>
    </row>
  </sheetData>
  <sheetProtection formatColumns="0" formatRows="0"/>
  <mergeCells count="39">
    <mergeCell ref="F2:G2"/>
    <mergeCell ref="C25:D25"/>
    <mergeCell ref="C27:D27"/>
    <mergeCell ref="C29:D29"/>
    <mergeCell ref="C30:D30"/>
    <mergeCell ref="C19:D19"/>
    <mergeCell ref="C21:D21"/>
    <mergeCell ref="C32:D32"/>
    <mergeCell ref="C31:D31"/>
    <mergeCell ref="B31:B32"/>
    <mergeCell ref="C4:D4"/>
    <mergeCell ref="C5:D5"/>
    <mergeCell ref="C6:D6"/>
    <mergeCell ref="C7:D7"/>
    <mergeCell ref="C8:D8"/>
    <mergeCell ref="C9:D9"/>
    <mergeCell ref="C11:D11"/>
    <mergeCell ref="C12:D12"/>
    <mergeCell ref="C14:D14"/>
    <mergeCell ref="C15:D15"/>
    <mergeCell ref="C16:D16"/>
    <mergeCell ref="C17:D17"/>
    <mergeCell ref="C18:D18"/>
    <mergeCell ref="I2:L2"/>
    <mergeCell ref="B28:B30"/>
    <mergeCell ref="C28:D28"/>
    <mergeCell ref="B3:B9"/>
    <mergeCell ref="C3:D3"/>
    <mergeCell ref="B10:B12"/>
    <mergeCell ref="C10:D10"/>
    <mergeCell ref="B13:B19"/>
    <mergeCell ref="C13:D13"/>
    <mergeCell ref="B20:B25"/>
    <mergeCell ref="C20:D20"/>
    <mergeCell ref="B26:B27"/>
    <mergeCell ref="C26:D26"/>
    <mergeCell ref="C22:D22"/>
    <mergeCell ref="C23:D23"/>
    <mergeCell ref="C24:D24"/>
  </mergeCells>
  <conditionalFormatting sqref="J7">
    <cfRule type="expression" dxfId="39" priority="1">
      <formula>_xlfn.ISFORMULA(J7)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F3ED-F60A-411B-BB7D-6B4CD7BEC59C}">
  <sheetPr codeName="Sheet1">
    <outlinePr summaryBelow="0" summaryRight="0"/>
    <pageSetUpPr autoPageBreaks="0"/>
  </sheetPr>
  <dimension ref="A1:AC938"/>
  <sheetViews>
    <sheetView tabSelected="1" zoomScale="70" zoomScaleNormal="70" workbookViewId="0">
      <pane xSplit="5" ySplit="4" topLeftCell="F5" activePane="bottomRight" state="frozen"/>
      <selection activeCell="B1" sqref="B1"/>
      <selection pane="topRight" activeCell="F1" sqref="F1"/>
      <selection pane="bottomLeft" activeCell="B5" sqref="B5"/>
      <selection pane="bottomRight" activeCell="B1" sqref="B1:D1"/>
    </sheetView>
  </sheetViews>
  <sheetFormatPr defaultColWidth="9.1171875" defaultRowHeight="14.35" outlineLevelCol="1" x14ac:dyDescent="0.5"/>
  <cols>
    <col min="1" max="1" width="6" hidden="1" customWidth="1"/>
    <col min="2" max="2" width="6.1171875" customWidth="1"/>
    <col min="3" max="3" width="16.87890625" customWidth="1"/>
    <col min="4" max="4" width="12.41015625" customWidth="1"/>
    <col min="5" max="5" width="55.1171875" customWidth="1"/>
    <col min="6" max="6" width="22.87890625" bestFit="1" customWidth="1"/>
    <col min="7" max="7" width="15.41015625" style="91" customWidth="1"/>
    <col min="8" max="8" width="13" customWidth="1"/>
    <col min="9" max="9" width="8.5859375" customWidth="1"/>
    <col min="10" max="11" width="14.703125" customWidth="1"/>
    <col min="12" max="12" width="7.1171875" customWidth="1"/>
    <col min="13" max="13" width="11.87890625" bestFit="1" customWidth="1"/>
    <col min="14" max="14" width="19.41015625" customWidth="1"/>
    <col min="15" max="15" width="13.41015625" style="79" customWidth="1"/>
    <col min="16" max="16" width="15.703125" customWidth="1" collapsed="1"/>
    <col min="17" max="17" width="7.5859375" hidden="1" customWidth="1" outlineLevel="1"/>
    <col min="18" max="18" width="31.41015625" hidden="1" customWidth="1" outlineLevel="1"/>
    <col min="19" max="19" width="13.41015625" hidden="1" customWidth="1" outlineLevel="1"/>
    <col min="20" max="20" width="12.41015625" hidden="1" customWidth="1" outlineLevel="1"/>
    <col min="21" max="21" width="10.87890625" hidden="1" customWidth="1" outlineLevel="1"/>
    <col min="22" max="22" width="13.1171875" hidden="1" customWidth="1" outlineLevel="1"/>
    <col min="23" max="23" width="18.41015625" hidden="1" customWidth="1" outlineLevel="1"/>
    <col min="24" max="24" width="13.87890625" hidden="1" customWidth="1" outlineLevel="1"/>
    <col min="25" max="27" width="10.1171875" hidden="1" customWidth="1" outlineLevel="1"/>
    <col min="28" max="28" width="13.87890625" hidden="1" customWidth="1" outlineLevel="1"/>
    <col min="29" max="29" width="12.29296875" hidden="1" customWidth="1" outlineLevel="1"/>
  </cols>
  <sheetData>
    <row r="1" spans="1:29" ht="18" x14ac:dyDescent="0.5">
      <c r="A1" s="1"/>
      <c r="B1" s="166" t="s">
        <v>182</v>
      </c>
      <c r="C1" s="167"/>
      <c r="D1" s="168"/>
      <c r="E1" s="88"/>
      <c r="F1" s="88"/>
      <c r="G1" s="89"/>
      <c r="H1" s="88"/>
      <c r="I1" s="171" t="s">
        <v>136</v>
      </c>
      <c r="J1" s="171"/>
      <c r="K1" s="171"/>
      <c r="L1" s="171"/>
      <c r="M1" s="171"/>
      <c r="N1" s="171"/>
      <c r="O1" s="172"/>
      <c r="P1" s="123">
        <f>SUM(P6:P938)</f>
        <v>0</v>
      </c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</row>
    <row r="2" spans="1:29" ht="15.75" customHeight="1" x14ac:dyDescent="0.5">
      <c r="A2" s="1"/>
      <c r="B2" s="166" t="s">
        <v>0</v>
      </c>
      <c r="C2" s="167"/>
      <c r="D2" s="168"/>
      <c r="E2" s="88"/>
      <c r="F2" s="88"/>
      <c r="G2" s="89"/>
      <c r="H2" s="88"/>
      <c r="I2" s="171" t="s">
        <v>124</v>
      </c>
      <c r="J2" s="171"/>
      <c r="K2" s="171"/>
      <c r="L2" s="171"/>
      <c r="M2" s="171"/>
      <c r="N2" s="171"/>
      <c r="O2" s="172"/>
      <c r="P2" s="123">
        <f>SUBTOTAL(9,P5:P938)</f>
        <v>0</v>
      </c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</row>
    <row r="3" spans="1:29" ht="18" x14ac:dyDescent="0.5">
      <c r="A3" s="1"/>
      <c r="B3" s="88"/>
      <c r="C3" s="88"/>
      <c r="D3" s="88"/>
      <c r="E3" s="88"/>
      <c r="F3" s="88"/>
      <c r="G3" s="89"/>
      <c r="H3" s="88"/>
      <c r="I3" s="169" t="s">
        <v>123</v>
      </c>
      <c r="J3" s="169"/>
      <c r="K3" s="169"/>
      <c r="L3" s="169"/>
      <c r="M3" s="169"/>
      <c r="N3" s="169"/>
      <c r="O3" s="170"/>
      <c r="P3" s="129">
        <f>COUNTIFS(J5:J938,"По запросу",O5:O938,"&gt;0")</f>
        <v>0</v>
      </c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</row>
    <row r="4" spans="1:29" s="115" customFormat="1" ht="28.5" customHeight="1" x14ac:dyDescent="0.5">
      <c r="A4" s="113"/>
      <c r="B4" s="114" t="s">
        <v>58</v>
      </c>
      <c r="C4" s="114" t="s">
        <v>81</v>
      </c>
      <c r="D4" s="109" t="s">
        <v>1</v>
      </c>
      <c r="E4" s="109" t="s">
        <v>3</v>
      </c>
      <c r="F4" s="110" t="s">
        <v>7</v>
      </c>
      <c r="G4" s="126" t="s">
        <v>72</v>
      </c>
      <c r="H4" s="109" t="s">
        <v>73</v>
      </c>
      <c r="I4" s="127" t="s">
        <v>8</v>
      </c>
      <c r="J4" s="154" t="s">
        <v>184</v>
      </c>
      <c r="K4" s="128" t="s">
        <v>186</v>
      </c>
      <c r="L4" s="155" t="s">
        <v>185</v>
      </c>
      <c r="M4" s="130" t="s">
        <v>59</v>
      </c>
      <c r="N4" s="128" t="s">
        <v>75</v>
      </c>
      <c r="O4" s="131" t="s">
        <v>76</v>
      </c>
      <c r="P4" s="128" t="s">
        <v>77</v>
      </c>
      <c r="Q4" s="109" t="s">
        <v>4</v>
      </c>
      <c r="R4" s="110" t="s">
        <v>5</v>
      </c>
      <c r="S4" s="109" t="s">
        <v>2</v>
      </c>
      <c r="T4" s="110" t="s">
        <v>6</v>
      </c>
      <c r="U4" s="110" t="s">
        <v>52</v>
      </c>
      <c r="V4" s="110" t="s">
        <v>9</v>
      </c>
      <c r="W4" s="110" t="s">
        <v>10</v>
      </c>
      <c r="X4" s="110" t="s">
        <v>11</v>
      </c>
      <c r="Y4" s="111" t="s">
        <v>51</v>
      </c>
      <c r="Z4" s="112"/>
      <c r="AA4" s="112"/>
      <c r="AB4" s="110" t="s">
        <v>50</v>
      </c>
      <c r="AC4" s="110" t="s">
        <v>49</v>
      </c>
    </row>
    <row r="5" spans="1:29" x14ac:dyDescent="0.5">
      <c r="A5" s="55"/>
      <c r="B5" s="5">
        <v>1</v>
      </c>
      <c r="C5" s="147" t="s">
        <v>48</v>
      </c>
      <c r="D5" s="132"/>
      <c r="E5" s="132"/>
      <c r="F5" s="133"/>
      <c r="G5" s="132"/>
      <c r="H5" s="132"/>
      <c r="I5" s="134"/>
      <c r="J5" s="135"/>
      <c r="K5" s="135"/>
      <c r="L5" s="135"/>
      <c r="M5" s="135"/>
      <c r="N5" s="135"/>
      <c r="O5" s="136"/>
      <c r="P5" s="135"/>
      <c r="Q5" s="132"/>
      <c r="R5" s="71"/>
      <c r="S5" s="53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ht="24.7" x14ac:dyDescent="0.5">
      <c r="A6" s="19"/>
      <c r="B6" s="5">
        <v>2</v>
      </c>
      <c r="C6" s="165"/>
      <c r="D6" s="118">
        <v>1137005</v>
      </c>
      <c r="E6" s="68" t="s">
        <v>192</v>
      </c>
      <c r="F6" s="11" t="s">
        <v>13</v>
      </c>
      <c r="G6" s="104" t="s">
        <v>152</v>
      </c>
      <c r="H6" s="78" t="s">
        <v>78</v>
      </c>
      <c r="I6" s="10" t="s">
        <v>1101</v>
      </c>
      <c r="J6" s="157">
        <v>178</v>
      </c>
      <c r="K6" s="8">
        <v>187</v>
      </c>
      <c r="L6" s="156">
        <f>ROUND(K6/J6-1,2)</f>
        <v>0.05</v>
      </c>
      <c r="M6" s="125">
        <f>VLOOKUP(F6,Оглавление!$J$4:$K$39,2,FALSE)</f>
        <v>0</v>
      </c>
      <c r="N6" s="8">
        <f>K6*(1-M6)</f>
        <v>187</v>
      </c>
      <c r="O6" s="105"/>
      <c r="P6" s="8">
        <f>N6*O6</f>
        <v>0</v>
      </c>
      <c r="Q6" s="49" t="s">
        <v>1106</v>
      </c>
      <c r="R6" s="14" t="s">
        <v>1107</v>
      </c>
      <c r="S6" s="5">
        <v>1135974</v>
      </c>
      <c r="T6" s="5" t="s">
        <v>12</v>
      </c>
      <c r="U6" s="5">
        <v>1137006</v>
      </c>
      <c r="V6" s="5">
        <v>9.5000000000000001E-2</v>
      </c>
      <c r="W6" s="5">
        <v>7.5087999999999999E-4</v>
      </c>
      <c r="X6" s="5">
        <v>100</v>
      </c>
      <c r="Y6" s="5">
        <v>760</v>
      </c>
      <c r="Z6" s="5">
        <v>760</v>
      </c>
      <c r="AA6" s="5">
        <v>130</v>
      </c>
      <c r="AB6" s="5">
        <v>9.5</v>
      </c>
      <c r="AC6" s="5">
        <v>7.5088000000000002E-2</v>
      </c>
    </row>
    <row r="7" spans="1:29" ht="24.7" x14ac:dyDescent="0.5">
      <c r="A7" s="19"/>
      <c r="B7" s="5">
        <v>3</v>
      </c>
      <c r="C7" s="165"/>
      <c r="D7" s="118">
        <v>1137006</v>
      </c>
      <c r="E7" s="68" t="s">
        <v>193</v>
      </c>
      <c r="F7" s="11" t="s">
        <v>13</v>
      </c>
      <c r="G7" s="90" t="s">
        <v>152</v>
      </c>
      <c r="H7" s="78" t="s">
        <v>78</v>
      </c>
      <c r="I7" s="10" t="s">
        <v>1101</v>
      </c>
      <c r="J7" s="157">
        <v>178</v>
      </c>
      <c r="K7" s="8">
        <v>187</v>
      </c>
      <c r="L7" s="156">
        <f t="shared" ref="L7:L66" si="0">ROUND(K7/J7-1,2)</f>
        <v>0.05</v>
      </c>
      <c r="M7" s="125">
        <f>VLOOKUP(F7,Оглавление!$J$4:$K$39,2,FALSE)</f>
        <v>0</v>
      </c>
      <c r="N7" s="8">
        <f t="shared" ref="N7:N70" si="1">K7*(1-M7)</f>
        <v>187</v>
      </c>
      <c r="O7" s="105"/>
      <c r="P7" s="8">
        <f t="shared" ref="P7:P61" si="2">N7*O7</f>
        <v>0</v>
      </c>
      <c r="Q7" s="49" t="s">
        <v>1106</v>
      </c>
      <c r="R7" s="14" t="s">
        <v>1107</v>
      </c>
      <c r="S7" s="13">
        <v>1135613</v>
      </c>
      <c r="T7" s="5" t="s">
        <v>12</v>
      </c>
      <c r="U7" s="5">
        <v>1137005</v>
      </c>
      <c r="V7" s="5">
        <v>9.5000000000000001E-2</v>
      </c>
      <c r="W7" s="5">
        <v>4.7652000000000003E-4</v>
      </c>
      <c r="X7" s="5">
        <v>400</v>
      </c>
      <c r="Y7" s="5">
        <v>760</v>
      </c>
      <c r="Z7" s="5">
        <v>760</v>
      </c>
      <c r="AA7" s="5">
        <v>330</v>
      </c>
      <c r="AB7" s="5">
        <v>38</v>
      </c>
      <c r="AC7" s="5">
        <v>0.190608</v>
      </c>
    </row>
    <row r="8" spans="1:29" ht="24.7" x14ac:dyDescent="0.5">
      <c r="A8" s="19"/>
      <c r="B8" s="5">
        <v>4</v>
      </c>
      <c r="C8" s="165"/>
      <c r="D8" s="118">
        <v>1137008</v>
      </c>
      <c r="E8" s="68" t="s">
        <v>194</v>
      </c>
      <c r="F8" s="11" t="s">
        <v>13</v>
      </c>
      <c r="G8" s="90" t="s">
        <v>152</v>
      </c>
      <c r="H8" s="78" t="s">
        <v>78</v>
      </c>
      <c r="I8" s="10" t="s">
        <v>1101</v>
      </c>
      <c r="J8" s="157">
        <v>268</v>
      </c>
      <c r="K8" s="8">
        <v>281</v>
      </c>
      <c r="L8" s="156">
        <f t="shared" si="0"/>
        <v>0.05</v>
      </c>
      <c r="M8" s="125">
        <f>VLOOKUP(F8,Оглавление!$J$4:$K$39,2,FALSE)</f>
        <v>0</v>
      </c>
      <c r="N8" s="8">
        <f t="shared" si="1"/>
        <v>281</v>
      </c>
      <c r="O8" s="105"/>
      <c r="P8" s="8">
        <f t="shared" si="2"/>
        <v>0</v>
      </c>
      <c r="Q8" s="49" t="s">
        <v>1106</v>
      </c>
      <c r="R8" s="14" t="s">
        <v>1107</v>
      </c>
      <c r="S8" s="13">
        <v>1135975</v>
      </c>
      <c r="T8" s="5" t="s">
        <v>12</v>
      </c>
      <c r="U8" s="5">
        <v>1137009</v>
      </c>
      <c r="V8" s="5">
        <v>0.151</v>
      </c>
      <c r="W8" s="5">
        <v>8.6639999999999992E-4</v>
      </c>
      <c r="X8" s="5">
        <v>100</v>
      </c>
      <c r="Y8" s="5">
        <v>760</v>
      </c>
      <c r="Z8" s="5">
        <v>760</v>
      </c>
      <c r="AA8" s="5">
        <v>160</v>
      </c>
      <c r="AB8" s="5">
        <v>15.1</v>
      </c>
      <c r="AC8" s="5">
        <v>9.2415999999999998E-2</v>
      </c>
    </row>
    <row r="9" spans="1:29" ht="24.7" x14ac:dyDescent="0.5">
      <c r="A9" s="19"/>
      <c r="B9" s="5">
        <v>5</v>
      </c>
      <c r="C9" s="165"/>
      <c r="D9" s="118">
        <v>1137009</v>
      </c>
      <c r="E9" s="68" t="s">
        <v>195</v>
      </c>
      <c r="F9" s="11" t="s">
        <v>13</v>
      </c>
      <c r="G9" s="90" t="s">
        <v>152</v>
      </c>
      <c r="H9" s="78" t="s">
        <v>78</v>
      </c>
      <c r="I9" s="10" t="s">
        <v>1101</v>
      </c>
      <c r="J9" s="157">
        <v>268</v>
      </c>
      <c r="K9" s="8">
        <v>281</v>
      </c>
      <c r="L9" s="156">
        <f t="shared" si="0"/>
        <v>0.05</v>
      </c>
      <c r="M9" s="125">
        <f>VLOOKUP(F9,Оглавление!$J$4:$K$39,2,FALSE)</f>
        <v>0</v>
      </c>
      <c r="N9" s="8">
        <f t="shared" si="1"/>
        <v>281</v>
      </c>
      <c r="O9" s="105"/>
      <c r="P9" s="8">
        <f t="shared" si="2"/>
        <v>0</v>
      </c>
      <c r="Q9" s="49" t="s">
        <v>1106</v>
      </c>
      <c r="R9" s="14" t="s">
        <v>1107</v>
      </c>
      <c r="S9" s="13">
        <v>1135614</v>
      </c>
      <c r="T9" s="5" t="s">
        <v>12</v>
      </c>
      <c r="U9" s="5">
        <v>1137008</v>
      </c>
      <c r="V9" s="5">
        <v>0.151</v>
      </c>
      <c r="W9" s="5">
        <v>6.5461333333333334E-4</v>
      </c>
      <c r="X9" s="5">
        <v>300</v>
      </c>
      <c r="Y9" s="5">
        <v>760</v>
      </c>
      <c r="Z9" s="5">
        <v>760</v>
      </c>
      <c r="AA9" s="5">
        <v>340</v>
      </c>
      <c r="AB9" s="5">
        <v>45.3</v>
      </c>
      <c r="AC9" s="5">
        <v>0.196384</v>
      </c>
    </row>
    <row r="10" spans="1:29" ht="24.7" x14ac:dyDescent="0.5">
      <c r="A10" s="19"/>
      <c r="B10" s="5">
        <v>6</v>
      </c>
      <c r="C10" s="165"/>
      <c r="D10" s="118">
        <v>1137011</v>
      </c>
      <c r="E10" s="68" t="s">
        <v>196</v>
      </c>
      <c r="F10" s="11" t="s">
        <v>13</v>
      </c>
      <c r="G10" s="90" t="s">
        <v>152</v>
      </c>
      <c r="H10" s="78" t="s">
        <v>78</v>
      </c>
      <c r="I10" s="10" t="s">
        <v>1101</v>
      </c>
      <c r="J10" s="157">
        <v>451</v>
      </c>
      <c r="K10" s="8">
        <v>474</v>
      </c>
      <c r="L10" s="156">
        <f t="shared" si="0"/>
        <v>0.05</v>
      </c>
      <c r="M10" s="125">
        <f>VLOOKUP(F10,Оглавление!$J$4:$K$39,2,FALSE)</f>
        <v>0</v>
      </c>
      <c r="N10" s="8">
        <f t="shared" si="1"/>
        <v>474</v>
      </c>
      <c r="O10" s="105"/>
      <c r="P10" s="8">
        <f t="shared" si="2"/>
        <v>0</v>
      </c>
      <c r="Q10" s="49" t="s">
        <v>1106</v>
      </c>
      <c r="R10" s="14" t="s">
        <v>1107</v>
      </c>
      <c r="S10" s="13">
        <v>1135615</v>
      </c>
      <c r="T10" s="5" t="s">
        <v>12</v>
      </c>
      <c r="U10" s="5" t="s">
        <v>12</v>
      </c>
      <c r="V10" s="5">
        <v>0.24</v>
      </c>
      <c r="W10" s="5">
        <v>1.38624E-3</v>
      </c>
      <c r="X10" s="5">
        <v>50</v>
      </c>
      <c r="Y10" s="5">
        <v>760</v>
      </c>
      <c r="Z10" s="5">
        <v>760</v>
      </c>
      <c r="AA10" s="5">
        <v>120</v>
      </c>
      <c r="AB10" s="5">
        <v>12</v>
      </c>
      <c r="AC10" s="5">
        <v>6.9311999999999999E-2</v>
      </c>
    </row>
    <row r="11" spans="1:29" ht="24.7" x14ac:dyDescent="0.5">
      <c r="A11" s="19"/>
      <c r="B11" s="5">
        <v>7</v>
      </c>
      <c r="C11" s="165"/>
      <c r="D11" s="118">
        <v>1137014</v>
      </c>
      <c r="E11" s="68" t="s">
        <v>197</v>
      </c>
      <c r="F11" s="11" t="s">
        <v>13</v>
      </c>
      <c r="G11" s="90" t="s">
        <v>152</v>
      </c>
      <c r="H11" s="78" t="s">
        <v>78</v>
      </c>
      <c r="I11" s="10" t="s">
        <v>1101</v>
      </c>
      <c r="J11" s="157">
        <v>681</v>
      </c>
      <c r="K11" s="8">
        <v>715</v>
      </c>
      <c r="L11" s="156">
        <f t="shared" si="0"/>
        <v>0.05</v>
      </c>
      <c r="M11" s="125">
        <f>VLOOKUP(F11,Оглавление!$J$4:$K$39,2,FALSE)</f>
        <v>0</v>
      </c>
      <c r="N11" s="8">
        <f t="shared" si="1"/>
        <v>715</v>
      </c>
      <c r="O11" s="105"/>
      <c r="P11" s="8">
        <f t="shared" si="2"/>
        <v>0</v>
      </c>
      <c r="Q11" s="49" t="s">
        <v>1106</v>
      </c>
      <c r="R11" s="14" t="s">
        <v>1107</v>
      </c>
      <c r="S11" s="13">
        <v>1135616</v>
      </c>
      <c r="T11" s="5" t="s">
        <v>12</v>
      </c>
      <c r="U11" s="5" t="s">
        <v>12</v>
      </c>
      <c r="V11" s="5">
        <v>0.38500000000000001</v>
      </c>
      <c r="W11" s="5">
        <v>2.7724799999999999E-3</v>
      </c>
      <c r="X11" s="5">
        <v>50</v>
      </c>
      <c r="Y11" s="5">
        <v>760</v>
      </c>
      <c r="Z11" s="5">
        <v>760</v>
      </c>
      <c r="AA11" s="5">
        <v>240</v>
      </c>
      <c r="AB11" s="5">
        <v>19.25</v>
      </c>
      <c r="AC11" s="5">
        <v>0.138624</v>
      </c>
    </row>
    <row r="12" spans="1:29" ht="37" x14ac:dyDescent="0.5">
      <c r="A12" s="19"/>
      <c r="B12" s="5">
        <v>8</v>
      </c>
      <c r="C12" s="165"/>
      <c r="D12" s="118">
        <v>1135614</v>
      </c>
      <c r="E12" s="6" t="s">
        <v>195</v>
      </c>
      <c r="F12" s="11" t="s">
        <v>13</v>
      </c>
      <c r="G12" s="90" t="s">
        <v>152</v>
      </c>
      <c r="H12" s="78" t="s">
        <v>78</v>
      </c>
      <c r="I12" s="10" t="s">
        <v>1101</v>
      </c>
      <c r="J12" s="157">
        <v>268</v>
      </c>
      <c r="K12" s="8">
        <v>281</v>
      </c>
      <c r="L12" s="156">
        <f t="shared" si="0"/>
        <v>0.05</v>
      </c>
      <c r="M12" s="125">
        <f>VLOOKUP(F12,Оглавление!$J$4:$K$39,2,FALSE)</f>
        <v>0</v>
      </c>
      <c r="N12" s="8">
        <f t="shared" si="1"/>
        <v>281</v>
      </c>
      <c r="O12" s="105"/>
      <c r="P12" s="8">
        <f t="shared" si="2"/>
        <v>0</v>
      </c>
      <c r="Q12" s="5" t="s">
        <v>1106</v>
      </c>
      <c r="R12" s="14" t="s">
        <v>1108</v>
      </c>
      <c r="S12" s="4">
        <v>1033222</v>
      </c>
      <c r="T12" s="5">
        <v>1137009</v>
      </c>
      <c r="U12" s="15">
        <v>1135975</v>
      </c>
      <c r="V12" s="5">
        <v>0.151</v>
      </c>
      <c r="W12" s="5">
        <v>6.5461333333333334E-4</v>
      </c>
      <c r="X12" s="5">
        <v>300</v>
      </c>
      <c r="Y12" s="5">
        <v>760</v>
      </c>
      <c r="Z12" s="5">
        <v>760</v>
      </c>
      <c r="AA12" s="5">
        <v>340</v>
      </c>
      <c r="AB12" s="5">
        <v>45.3</v>
      </c>
      <c r="AC12" s="5">
        <v>0.196384</v>
      </c>
    </row>
    <row r="13" spans="1:29" ht="24.7" x14ac:dyDescent="0.5">
      <c r="A13" s="19"/>
      <c r="B13" s="5">
        <v>9</v>
      </c>
      <c r="C13" s="165"/>
      <c r="D13" s="118">
        <v>1136603</v>
      </c>
      <c r="E13" s="6" t="s">
        <v>198</v>
      </c>
      <c r="F13" s="11" t="s">
        <v>13</v>
      </c>
      <c r="G13" s="90" t="s">
        <v>152</v>
      </c>
      <c r="H13" s="78" t="s">
        <v>78</v>
      </c>
      <c r="I13" s="10" t="s">
        <v>1101</v>
      </c>
      <c r="J13" s="157">
        <v>1690</v>
      </c>
      <c r="K13" s="8">
        <v>1775</v>
      </c>
      <c r="L13" s="156">
        <f t="shared" si="0"/>
        <v>0.05</v>
      </c>
      <c r="M13" s="125">
        <f>VLOOKUP(F13,Оглавление!$J$4:$K$39,2,FALSE)</f>
        <v>0</v>
      </c>
      <c r="N13" s="8">
        <f t="shared" si="1"/>
        <v>1775</v>
      </c>
      <c r="O13" s="105"/>
      <c r="P13" s="8">
        <f t="shared" si="2"/>
        <v>0</v>
      </c>
      <c r="Q13" s="5" t="s">
        <v>1106</v>
      </c>
      <c r="R13" s="14" t="s">
        <v>1107</v>
      </c>
      <c r="S13" s="4">
        <v>1033418</v>
      </c>
      <c r="T13" s="3" t="s">
        <v>12</v>
      </c>
      <c r="U13" s="5" t="s">
        <v>12</v>
      </c>
      <c r="V13" s="5">
        <v>0.59499999999999997</v>
      </c>
      <c r="W13" s="5">
        <v>1.6000000000000001E-3</v>
      </c>
      <c r="X13" s="5">
        <v>24</v>
      </c>
      <c r="Y13" s="5">
        <v>6000</v>
      </c>
      <c r="Z13" s="5">
        <v>80</v>
      </c>
      <c r="AA13" s="5">
        <v>80</v>
      </c>
      <c r="AB13" s="5">
        <v>14.28</v>
      </c>
      <c r="AC13" s="5">
        <v>3.8399999999999997E-2</v>
      </c>
    </row>
    <row r="14" spans="1:29" ht="24.7" x14ac:dyDescent="0.5">
      <c r="A14" s="19"/>
      <c r="B14" s="5">
        <v>10</v>
      </c>
      <c r="C14" s="165"/>
      <c r="D14" s="118">
        <v>1136604</v>
      </c>
      <c r="E14" s="6" t="s">
        <v>199</v>
      </c>
      <c r="F14" s="11" t="s">
        <v>46</v>
      </c>
      <c r="G14" s="90" t="s">
        <v>152</v>
      </c>
      <c r="H14" s="78" t="s">
        <v>78</v>
      </c>
      <c r="I14" s="10" t="s">
        <v>1101</v>
      </c>
      <c r="J14" s="157" t="s">
        <v>37</v>
      </c>
      <c r="K14" s="8" t="s">
        <v>37</v>
      </c>
      <c r="L14" s="156"/>
      <c r="M14" s="125" t="str">
        <f>VLOOKUP(F14,Оглавление!$J$4:$K$39,2,FALSE)</f>
        <v>-</v>
      </c>
      <c r="N14" s="8" t="s">
        <v>37</v>
      </c>
      <c r="O14" s="105"/>
      <c r="P14" s="8" t="s">
        <v>37</v>
      </c>
      <c r="Q14" s="5" t="s">
        <v>1106</v>
      </c>
      <c r="R14" s="14" t="s">
        <v>1107</v>
      </c>
      <c r="S14" s="4">
        <v>1033482</v>
      </c>
      <c r="T14" s="3" t="s">
        <v>12</v>
      </c>
      <c r="U14" s="5" t="s">
        <v>12</v>
      </c>
      <c r="V14" s="5">
        <v>0.93899999999999995</v>
      </c>
      <c r="W14" s="5">
        <v>2.5000000000000001E-3</v>
      </c>
      <c r="X14" s="5">
        <v>12</v>
      </c>
      <c r="Y14" s="5">
        <v>6000</v>
      </c>
      <c r="Z14" s="5">
        <v>100</v>
      </c>
      <c r="AA14" s="5">
        <v>50</v>
      </c>
      <c r="AB14" s="5">
        <v>11.267999999999999</v>
      </c>
      <c r="AC14" s="5">
        <v>0.03</v>
      </c>
    </row>
    <row r="15" spans="1:29" ht="24.7" x14ac:dyDescent="0.5">
      <c r="A15" s="19"/>
      <c r="B15" s="5">
        <v>11</v>
      </c>
      <c r="C15" s="165"/>
      <c r="D15" s="118">
        <v>1136605</v>
      </c>
      <c r="E15" s="6" t="s">
        <v>200</v>
      </c>
      <c r="F15" s="11" t="s">
        <v>46</v>
      </c>
      <c r="G15" s="90" t="s">
        <v>152</v>
      </c>
      <c r="H15" s="78" t="s">
        <v>78</v>
      </c>
      <c r="I15" s="10" t="s">
        <v>1101</v>
      </c>
      <c r="J15" s="157" t="s">
        <v>37</v>
      </c>
      <c r="K15" s="8" t="s">
        <v>37</v>
      </c>
      <c r="L15" s="156"/>
      <c r="M15" s="125" t="str">
        <f>VLOOKUP(F15,Оглавление!$J$4:$K$39,2,FALSE)</f>
        <v>-</v>
      </c>
      <c r="N15" s="8" t="s">
        <v>37</v>
      </c>
      <c r="O15" s="105"/>
      <c r="P15" s="8" t="s">
        <v>37</v>
      </c>
      <c r="Q15" s="5" t="s">
        <v>1109</v>
      </c>
      <c r="R15" s="14" t="s">
        <v>1107</v>
      </c>
      <c r="S15" s="4">
        <v>1033503</v>
      </c>
      <c r="T15" s="3" t="s">
        <v>12</v>
      </c>
      <c r="U15" s="5" t="s">
        <v>12</v>
      </c>
      <c r="V15" s="5">
        <v>1.5</v>
      </c>
      <c r="W15" s="5">
        <v>3.9690000000000003E-3</v>
      </c>
      <c r="X15" s="5">
        <v>12</v>
      </c>
      <c r="Y15" s="5">
        <v>6000</v>
      </c>
      <c r="Z15" s="5">
        <v>126</v>
      </c>
      <c r="AA15" s="5">
        <v>63</v>
      </c>
      <c r="AB15" s="5">
        <v>18</v>
      </c>
      <c r="AC15" s="5">
        <v>4.7627999999999997E-2</v>
      </c>
    </row>
    <row r="16" spans="1:29" ht="24.7" x14ac:dyDescent="0.5">
      <c r="A16" s="19"/>
      <c r="B16" s="5">
        <v>12</v>
      </c>
      <c r="C16" s="165"/>
      <c r="D16" s="118">
        <v>1136606</v>
      </c>
      <c r="E16" s="6" t="s">
        <v>201</v>
      </c>
      <c r="F16" s="11" t="s">
        <v>46</v>
      </c>
      <c r="G16" s="90" t="s">
        <v>152</v>
      </c>
      <c r="H16" s="78" t="s">
        <v>78</v>
      </c>
      <c r="I16" s="10" t="s">
        <v>1101</v>
      </c>
      <c r="J16" s="157" t="s">
        <v>37</v>
      </c>
      <c r="K16" s="8" t="s">
        <v>37</v>
      </c>
      <c r="L16" s="156"/>
      <c r="M16" s="125" t="str">
        <f>VLOOKUP(F16,Оглавление!$J$4:$K$39,2,FALSE)</f>
        <v>-</v>
      </c>
      <c r="N16" s="8" t="s">
        <v>37</v>
      </c>
      <c r="O16" s="105"/>
      <c r="P16" s="8" t="s">
        <v>37</v>
      </c>
      <c r="Q16" s="5" t="s">
        <v>1109</v>
      </c>
      <c r="R16" s="14" t="s">
        <v>1107</v>
      </c>
      <c r="S16" s="4">
        <v>1033521</v>
      </c>
      <c r="T16" s="3" t="s">
        <v>12</v>
      </c>
      <c r="U16" s="5" t="s">
        <v>12</v>
      </c>
      <c r="V16" s="5">
        <v>2.077</v>
      </c>
      <c r="W16" s="5">
        <v>5.6249999999999998E-3</v>
      </c>
      <c r="X16" s="5">
        <v>6</v>
      </c>
      <c r="Y16" s="5">
        <v>6000</v>
      </c>
      <c r="Z16" s="5">
        <v>75</v>
      </c>
      <c r="AA16" s="5">
        <v>75</v>
      </c>
      <c r="AB16" s="5">
        <v>12.462</v>
      </c>
      <c r="AC16" s="5">
        <v>3.3750000000000002E-2</v>
      </c>
    </row>
    <row r="17" spans="1:29" ht="24.7" x14ac:dyDescent="0.5">
      <c r="A17" s="19"/>
      <c r="B17" s="5">
        <v>13</v>
      </c>
      <c r="C17" s="165"/>
      <c r="D17" s="118">
        <v>1136607</v>
      </c>
      <c r="E17" s="6" t="s">
        <v>202</v>
      </c>
      <c r="F17" s="11" t="s">
        <v>46</v>
      </c>
      <c r="G17" s="90" t="s">
        <v>152</v>
      </c>
      <c r="H17" s="78" t="s">
        <v>78</v>
      </c>
      <c r="I17" s="10" t="s">
        <v>1101</v>
      </c>
      <c r="J17" s="157" t="s">
        <v>37</v>
      </c>
      <c r="K17" s="8" t="s">
        <v>37</v>
      </c>
      <c r="L17" s="156"/>
      <c r="M17" s="125" t="str">
        <f>VLOOKUP(F17,Оглавление!$J$4:$K$39,2,FALSE)</f>
        <v>-</v>
      </c>
      <c r="N17" s="8" t="s">
        <v>37</v>
      </c>
      <c r="O17" s="105"/>
      <c r="P17" s="8" t="s">
        <v>37</v>
      </c>
      <c r="Q17" s="5" t="s">
        <v>1110</v>
      </c>
      <c r="R17" s="14" t="s">
        <v>1107</v>
      </c>
      <c r="S17" s="4">
        <v>1033536</v>
      </c>
      <c r="T17" s="3" t="s">
        <v>12</v>
      </c>
      <c r="U17" s="5" t="s">
        <v>12</v>
      </c>
      <c r="V17" s="5">
        <v>2.9649999999999999</v>
      </c>
      <c r="W17" s="5">
        <v>8.0999999999999996E-3</v>
      </c>
      <c r="X17" s="5">
        <v>6</v>
      </c>
      <c r="Y17" s="5">
        <v>6000</v>
      </c>
      <c r="Z17" s="5">
        <v>90</v>
      </c>
      <c r="AA17" s="5">
        <v>90</v>
      </c>
      <c r="AB17" s="5">
        <v>17.79</v>
      </c>
      <c r="AC17" s="5">
        <v>4.8599999999999997E-2</v>
      </c>
    </row>
    <row r="18" spans="1:29" ht="24.7" x14ac:dyDescent="0.5">
      <c r="A18" s="19"/>
      <c r="B18" s="5">
        <v>14</v>
      </c>
      <c r="C18" s="165"/>
      <c r="D18" s="118">
        <v>1136608</v>
      </c>
      <c r="E18" s="6" t="s">
        <v>203</v>
      </c>
      <c r="F18" s="11" t="s">
        <v>46</v>
      </c>
      <c r="G18" s="90" t="s">
        <v>152</v>
      </c>
      <c r="H18" s="78" t="s">
        <v>78</v>
      </c>
      <c r="I18" s="10" t="s">
        <v>1101</v>
      </c>
      <c r="J18" s="157" t="s">
        <v>37</v>
      </c>
      <c r="K18" s="8" t="s">
        <v>37</v>
      </c>
      <c r="L18" s="156"/>
      <c r="M18" s="125" t="str">
        <f>VLOOKUP(F18,Оглавление!$J$4:$K$39,2,FALSE)</f>
        <v>-</v>
      </c>
      <c r="N18" s="8" t="s">
        <v>37</v>
      </c>
      <c r="O18" s="105"/>
      <c r="P18" s="8" t="s">
        <v>37</v>
      </c>
      <c r="Q18" s="5" t="s">
        <v>1110</v>
      </c>
      <c r="R18" s="14" t="s">
        <v>1107</v>
      </c>
      <c r="S18" s="4">
        <v>1033587</v>
      </c>
      <c r="T18" s="3" t="s">
        <v>12</v>
      </c>
      <c r="U18" s="5" t="s">
        <v>12</v>
      </c>
      <c r="V18" s="5">
        <v>4.5</v>
      </c>
      <c r="W18" s="5">
        <v>1.21E-2</v>
      </c>
      <c r="X18" s="5">
        <v>6</v>
      </c>
      <c r="Y18" s="5">
        <v>6000</v>
      </c>
      <c r="Z18" s="5">
        <v>110</v>
      </c>
      <c r="AA18" s="5">
        <v>110</v>
      </c>
      <c r="AB18" s="5">
        <v>27</v>
      </c>
      <c r="AC18" s="5">
        <v>7.2599999999999998E-2</v>
      </c>
    </row>
    <row r="19" spans="1:29" ht="24.7" x14ac:dyDescent="0.5">
      <c r="A19" s="19"/>
      <c r="B19" s="5">
        <v>15</v>
      </c>
      <c r="C19" s="165"/>
      <c r="D19" s="118">
        <v>1137018</v>
      </c>
      <c r="E19" s="68" t="s">
        <v>204</v>
      </c>
      <c r="F19" s="11" t="s">
        <v>47</v>
      </c>
      <c r="G19" s="104" t="s">
        <v>153</v>
      </c>
      <c r="H19" s="78" t="s">
        <v>79</v>
      </c>
      <c r="I19" s="10" t="s">
        <v>1101</v>
      </c>
      <c r="J19" s="157">
        <v>154</v>
      </c>
      <c r="K19" s="8">
        <v>154</v>
      </c>
      <c r="L19" s="156">
        <f t="shared" si="0"/>
        <v>0</v>
      </c>
      <c r="M19" s="125">
        <f>VLOOKUP(F19,Оглавление!$J$4:$K$39,2,FALSE)</f>
        <v>0</v>
      </c>
      <c r="N19" s="8">
        <f t="shared" si="1"/>
        <v>154</v>
      </c>
      <c r="O19" s="105"/>
      <c r="P19" s="8">
        <f t="shared" si="2"/>
        <v>0</v>
      </c>
      <c r="Q19" s="49" t="s">
        <v>1106</v>
      </c>
      <c r="R19" s="14" t="s">
        <v>1107</v>
      </c>
      <c r="S19" s="13">
        <v>1136995</v>
      </c>
      <c r="T19" s="3" t="s">
        <v>12</v>
      </c>
      <c r="U19" s="10" t="s">
        <v>1111</v>
      </c>
      <c r="V19" s="5">
        <v>8.8000000000000009E-2</v>
      </c>
      <c r="W19" s="5">
        <v>4.4531250000000002E-4</v>
      </c>
      <c r="X19" s="5">
        <v>240</v>
      </c>
      <c r="Y19" s="5">
        <v>750</v>
      </c>
      <c r="Z19" s="5">
        <v>750</v>
      </c>
      <c r="AA19" s="5">
        <v>190</v>
      </c>
      <c r="AB19" s="5">
        <v>21.12</v>
      </c>
      <c r="AC19" s="5">
        <v>0.106875</v>
      </c>
    </row>
    <row r="20" spans="1:29" ht="24.7" x14ac:dyDescent="0.5">
      <c r="A20" s="19"/>
      <c r="B20" s="5">
        <v>16</v>
      </c>
      <c r="C20" s="165"/>
      <c r="D20" s="118">
        <v>1137020</v>
      </c>
      <c r="E20" s="68" t="s">
        <v>205</v>
      </c>
      <c r="F20" s="11" t="s">
        <v>47</v>
      </c>
      <c r="G20" s="90" t="s">
        <v>153</v>
      </c>
      <c r="H20" s="78" t="s">
        <v>79</v>
      </c>
      <c r="I20" s="10" t="s">
        <v>1101</v>
      </c>
      <c r="J20" s="157">
        <v>154</v>
      </c>
      <c r="K20" s="8">
        <v>154</v>
      </c>
      <c r="L20" s="156">
        <f t="shared" si="0"/>
        <v>0</v>
      </c>
      <c r="M20" s="125">
        <f>VLOOKUP(F20,Оглавление!$J$4:$K$39,2,FALSE)</f>
        <v>0</v>
      </c>
      <c r="N20" s="8">
        <f t="shared" si="1"/>
        <v>154</v>
      </c>
      <c r="O20" s="105"/>
      <c r="P20" s="8">
        <f t="shared" si="2"/>
        <v>0</v>
      </c>
      <c r="Q20" s="49" t="s">
        <v>1106</v>
      </c>
      <c r="R20" s="14" t="s">
        <v>1107</v>
      </c>
      <c r="S20" s="13">
        <v>1136999</v>
      </c>
      <c r="T20" s="3" t="s">
        <v>12</v>
      </c>
      <c r="U20" s="10" t="s">
        <v>1112</v>
      </c>
      <c r="V20" s="5">
        <v>8.7999999999999995E-2</v>
      </c>
      <c r="W20" s="5">
        <v>3.8506666666666668E-4</v>
      </c>
      <c r="X20" s="5">
        <v>480</v>
      </c>
      <c r="Y20" s="5">
        <v>760</v>
      </c>
      <c r="Z20" s="5">
        <v>760</v>
      </c>
      <c r="AA20" s="5">
        <v>320</v>
      </c>
      <c r="AB20" s="5">
        <v>42.24</v>
      </c>
      <c r="AC20" s="5">
        <v>0.184832</v>
      </c>
    </row>
    <row r="21" spans="1:29" ht="24.7" x14ac:dyDescent="0.5">
      <c r="A21" s="19"/>
      <c r="B21" s="5">
        <v>17</v>
      </c>
      <c r="C21" s="165"/>
      <c r="D21" s="118">
        <v>1137021</v>
      </c>
      <c r="E21" s="68" t="s">
        <v>206</v>
      </c>
      <c r="F21" s="11" t="s">
        <v>47</v>
      </c>
      <c r="G21" s="90" t="s">
        <v>153</v>
      </c>
      <c r="H21" s="78" t="s">
        <v>79</v>
      </c>
      <c r="I21" s="10" t="s">
        <v>1101</v>
      </c>
      <c r="J21" s="157">
        <v>154</v>
      </c>
      <c r="K21" s="8">
        <v>154</v>
      </c>
      <c r="L21" s="156">
        <f t="shared" si="0"/>
        <v>0</v>
      </c>
      <c r="M21" s="125">
        <f>VLOOKUP(F21,Оглавление!$J$4:$K$39,2,FALSE)</f>
        <v>0</v>
      </c>
      <c r="N21" s="8">
        <f t="shared" si="1"/>
        <v>154</v>
      </c>
      <c r="O21" s="105"/>
      <c r="P21" s="8">
        <f t="shared" si="2"/>
        <v>0</v>
      </c>
      <c r="Q21" s="49" t="s">
        <v>1106</v>
      </c>
      <c r="R21" s="14" t="s">
        <v>1107</v>
      </c>
      <c r="S21" s="13">
        <v>1136996</v>
      </c>
      <c r="T21" s="3" t="s">
        <v>12</v>
      </c>
      <c r="U21" s="10" t="s">
        <v>1113</v>
      </c>
      <c r="V21" s="5">
        <v>8.8000000000000009E-2</v>
      </c>
      <c r="W21" s="5">
        <v>3.9174107142857142E-4</v>
      </c>
      <c r="X21" s="5">
        <v>560</v>
      </c>
      <c r="Y21" s="5">
        <v>750</v>
      </c>
      <c r="Z21" s="5">
        <v>750</v>
      </c>
      <c r="AA21" s="5">
        <v>390</v>
      </c>
      <c r="AB21" s="5">
        <v>49.28</v>
      </c>
      <c r="AC21" s="5">
        <v>0.21937499999999999</v>
      </c>
    </row>
    <row r="22" spans="1:29" ht="24.7" x14ac:dyDescent="0.5">
      <c r="A22" s="19"/>
      <c r="B22" s="5">
        <v>18</v>
      </c>
      <c r="C22" s="165"/>
      <c r="D22" s="118">
        <v>1137024</v>
      </c>
      <c r="E22" s="68" t="s">
        <v>207</v>
      </c>
      <c r="F22" s="11" t="s">
        <v>47</v>
      </c>
      <c r="G22" s="90" t="s">
        <v>153</v>
      </c>
      <c r="H22" s="78" t="s">
        <v>79</v>
      </c>
      <c r="I22" s="10" t="s">
        <v>1101</v>
      </c>
      <c r="J22" s="157">
        <v>197</v>
      </c>
      <c r="K22" s="8">
        <v>197</v>
      </c>
      <c r="L22" s="156">
        <f t="shared" si="0"/>
        <v>0</v>
      </c>
      <c r="M22" s="125">
        <f>VLOOKUP(F22,Оглавление!$J$4:$K$39,2,FALSE)</f>
        <v>0</v>
      </c>
      <c r="N22" s="8">
        <f t="shared" si="1"/>
        <v>197</v>
      </c>
      <c r="O22" s="105"/>
      <c r="P22" s="8">
        <f t="shared" si="2"/>
        <v>0</v>
      </c>
      <c r="Q22" s="49" t="s">
        <v>1106</v>
      </c>
      <c r="R22" s="14" t="s">
        <v>1107</v>
      </c>
      <c r="S22" s="10">
        <v>1136997</v>
      </c>
      <c r="T22" s="3" t="s">
        <v>12</v>
      </c>
      <c r="U22" s="10" t="s">
        <v>1114</v>
      </c>
      <c r="V22" s="5">
        <v>0.11699999999999999</v>
      </c>
      <c r="W22" s="5">
        <v>6.9793333333333324E-4</v>
      </c>
      <c r="X22" s="5">
        <v>240</v>
      </c>
      <c r="Y22" s="5">
        <v>760</v>
      </c>
      <c r="Z22" s="5">
        <v>760</v>
      </c>
      <c r="AA22" s="5">
        <v>290</v>
      </c>
      <c r="AB22" s="5">
        <v>28.08</v>
      </c>
      <c r="AC22" s="5">
        <v>0.16750399999999999</v>
      </c>
    </row>
    <row r="23" spans="1:29" ht="24.7" x14ac:dyDescent="0.5">
      <c r="A23" s="19"/>
      <c r="B23" s="5">
        <v>19</v>
      </c>
      <c r="C23" s="165"/>
      <c r="D23" s="118">
        <v>1137026</v>
      </c>
      <c r="E23" s="68" t="s">
        <v>208</v>
      </c>
      <c r="F23" s="11" t="s">
        <v>47</v>
      </c>
      <c r="G23" s="90" t="s">
        <v>153</v>
      </c>
      <c r="H23" s="78" t="s">
        <v>79</v>
      </c>
      <c r="I23" s="10" t="s">
        <v>1101</v>
      </c>
      <c r="J23" s="157">
        <v>197</v>
      </c>
      <c r="K23" s="8">
        <v>197</v>
      </c>
      <c r="L23" s="156">
        <f t="shared" si="0"/>
        <v>0</v>
      </c>
      <c r="M23" s="125">
        <f>VLOOKUP(F23,Оглавление!$J$4:$K$39,2,FALSE)</f>
        <v>0</v>
      </c>
      <c r="N23" s="8">
        <f t="shared" si="1"/>
        <v>197</v>
      </c>
      <c r="O23" s="105"/>
      <c r="P23" s="8">
        <f t="shared" si="2"/>
        <v>0</v>
      </c>
      <c r="Q23" s="49" t="s">
        <v>1106</v>
      </c>
      <c r="R23" s="14" t="s">
        <v>1107</v>
      </c>
      <c r="S23" s="13">
        <v>1136998</v>
      </c>
      <c r="T23" s="3" t="s">
        <v>12</v>
      </c>
      <c r="U23" s="10" t="s">
        <v>1115</v>
      </c>
      <c r="V23" s="5">
        <v>0.11699999999999999</v>
      </c>
      <c r="W23" s="5">
        <v>6.09375E-4</v>
      </c>
      <c r="X23" s="5">
        <v>640</v>
      </c>
      <c r="Y23" s="5">
        <v>1000</v>
      </c>
      <c r="Z23" s="5">
        <v>1000</v>
      </c>
      <c r="AA23" s="5">
        <v>390</v>
      </c>
      <c r="AB23" s="5">
        <v>74.88</v>
      </c>
      <c r="AC23" s="5">
        <v>0.39</v>
      </c>
    </row>
    <row r="24" spans="1:29" ht="24.7" x14ac:dyDescent="0.5">
      <c r="A24" s="19"/>
      <c r="B24" s="5">
        <v>20</v>
      </c>
      <c r="C24" s="165"/>
      <c r="D24" s="118">
        <v>1137027</v>
      </c>
      <c r="E24" s="68" t="s">
        <v>209</v>
      </c>
      <c r="F24" s="11" t="s">
        <v>47</v>
      </c>
      <c r="G24" s="90" t="s">
        <v>153</v>
      </c>
      <c r="H24" s="78" t="s">
        <v>79</v>
      </c>
      <c r="I24" s="10" t="s">
        <v>1101</v>
      </c>
      <c r="J24" s="157">
        <v>383</v>
      </c>
      <c r="K24" s="8">
        <v>383</v>
      </c>
      <c r="L24" s="156">
        <f t="shared" si="0"/>
        <v>0</v>
      </c>
      <c r="M24" s="125">
        <f>VLOOKUP(F24,Оглавление!$J$4:$K$39,2,FALSE)</f>
        <v>0</v>
      </c>
      <c r="N24" s="8">
        <f t="shared" si="1"/>
        <v>383</v>
      </c>
      <c r="O24" s="105"/>
      <c r="P24" s="8">
        <f t="shared" si="2"/>
        <v>0</v>
      </c>
      <c r="Q24" s="49" t="s">
        <v>1106</v>
      </c>
      <c r="R24" s="14" t="s">
        <v>1107</v>
      </c>
      <c r="S24" s="13">
        <v>1136615</v>
      </c>
      <c r="T24" s="3" t="s">
        <v>12</v>
      </c>
      <c r="U24" s="5">
        <v>1137029</v>
      </c>
      <c r="V24" s="5">
        <v>0.17</v>
      </c>
      <c r="W24" s="5">
        <v>1.38624E-3</v>
      </c>
      <c r="X24" s="5">
        <v>50</v>
      </c>
      <c r="Y24" s="5">
        <v>760</v>
      </c>
      <c r="Z24" s="5">
        <v>760</v>
      </c>
      <c r="AA24" s="5">
        <v>120</v>
      </c>
      <c r="AB24" s="5">
        <v>8.5</v>
      </c>
      <c r="AC24" s="5">
        <v>6.9311999999999999E-2</v>
      </c>
    </row>
    <row r="25" spans="1:29" ht="24.7" x14ac:dyDescent="0.5">
      <c r="A25" s="19"/>
      <c r="B25" s="5">
        <v>21</v>
      </c>
      <c r="C25" s="165"/>
      <c r="D25" s="118">
        <v>1137029</v>
      </c>
      <c r="E25" s="68" t="s">
        <v>210</v>
      </c>
      <c r="F25" s="11" t="s">
        <v>47</v>
      </c>
      <c r="G25" s="90" t="s">
        <v>153</v>
      </c>
      <c r="H25" s="78" t="s">
        <v>79</v>
      </c>
      <c r="I25" s="10" t="s">
        <v>1101</v>
      </c>
      <c r="J25" s="157">
        <v>383</v>
      </c>
      <c r="K25" s="8">
        <v>383</v>
      </c>
      <c r="L25" s="156">
        <f t="shared" si="0"/>
        <v>0</v>
      </c>
      <c r="M25" s="125">
        <f>VLOOKUP(F25,Оглавление!$J$4:$K$39,2,FALSE)</f>
        <v>0</v>
      </c>
      <c r="N25" s="8">
        <f t="shared" si="1"/>
        <v>383</v>
      </c>
      <c r="O25" s="105"/>
      <c r="P25" s="8">
        <f t="shared" si="2"/>
        <v>0</v>
      </c>
      <c r="Q25" s="49" t="s">
        <v>1106</v>
      </c>
      <c r="R25" s="14" t="s">
        <v>1107</v>
      </c>
      <c r="S25" s="13">
        <v>1135977</v>
      </c>
      <c r="T25" s="3" t="s">
        <v>12</v>
      </c>
      <c r="U25" s="5">
        <v>1137027</v>
      </c>
      <c r="V25" s="5">
        <v>0.17</v>
      </c>
      <c r="W25" s="5">
        <v>9.3738666666666676E-4</v>
      </c>
      <c r="X25" s="5">
        <v>300</v>
      </c>
      <c r="Y25" s="5">
        <v>1040</v>
      </c>
      <c r="Z25" s="5">
        <v>1040</v>
      </c>
      <c r="AA25" s="5">
        <v>260</v>
      </c>
      <c r="AB25" s="5">
        <v>51</v>
      </c>
      <c r="AC25" s="5">
        <v>0.28121600000000002</v>
      </c>
    </row>
    <row r="26" spans="1:29" ht="24.7" x14ac:dyDescent="0.5">
      <c r="A26" s="19"/>
      <c r="B26" s="5">
        <v>22</v>
      </c>
      <c r="C26" s="165"/>
      <c r="D26" s="118">
        <v>1137031</v>
      </c>
      <c r="E26" s="68" t="s">
        <v>211</v>
      </c>
      <c r="F26" s="11" t="s">
        <v>47</v>
      </c>
      <c r="G26" s="90" t="s">
        <v>153</v>
      </c>
      <c r="H26" s="78" t="s">
        <v>79</v>
      </c>
      <c r="I26" s="10" t="s">
        <v>1101</v>
      </c>
      <c r="J26" s="157">
        <v>605</v>
      </c>
      <c r="K26" s="8">
        <v>605</v>
      </c>
      <c r="L26" s="156">
        <f t="shared" si="0"/>
        <v>0</v>
      </c>
      <c r="M26" s="125">
        <f>VLOOKUP(F26,Оглавление!$J$4:$K$39,2,FALSE)</f>
        <v>0</v>
      </c>
      <c r="N26" s="8">
        <f t="shared" si="1"/>
        <v>605</v>
      </c>
      <c r="O26" s="105"/>
      <c r="P26" s="8">
        <f t="shared" si="2"/>
        <v>0</v>
      </c>
      <c r="Q26" s="49" t="s">
        <v>1106</v>
      </c>
      <c r="R26" s="14" t="s">
        <v>1107</v>
      </c>
      <c r="S26" s="13">
        <v>1136616</v>
      </c>
      <c r="T26" s="3" t="s">
        <v>12</v>
      </c>
      <c r="U26" s="5" t="s">
        <v>12</v>
      </c>
      <c r="V26" s="5">
        <v>0.27</v>
      </c>
      <c r="W26" s="5">
        <v>2.7724799999999999E-3</v>
      </c>
      <c r="X26" s="5">
        <v>50</v>
      </c>
      <c r="Y26" s="5">
        <v>760</v>
      </c>
      <c r="Z26" s="5">
        <v>760</v>
      </c>
      <c r="AA26" s="5">
        <v>240</v>
      </c>
      <c r="AB26" s="5">
        <v>13.5</v>
      </c>
      <c r="AC26" s="5">
        <v>0.138624</v>
      </c>
    </row>
    <row r="27" spans="1:29" ht="37" x14ac:dyDescent="0.5">
      <c r="A27" s="19"/>
      <c r="B27" s="5">
        <v>23</v>
      </c>
      <c r="C27" s="165"/>
      <c r="D27" s="118">
        <v>1136609</v>
      </c>
      <c r="E27" s="6" t="s">
        <v>212</v>
      </c>
      <c r="F27" s="11" t="s">
        <v>47</v>
      </c>
      <c r="G27" s="90" t="s">
        <v>153</v>
      </c>
      <c r="H27" s="78" t="s">
        <v>79</v>
      </c>
      <c r="I27" s="10" t="s">
        <v>1101</v>
      </c>
      <c r="J27" s="157">
        <v>153</v>
      </c>
      <c r="K27" s="8">
        <v>153</v>
      </c>
      <c r="L27" s="156">
        <f t="shared" si="0"/>
        <v>0</v>
      </c>
      <c r="M27" s="125">
        <f>VLOOKUP(F27,Оглавление!$J$4:$K$39,2,FALSE)</f>
        <v>0</v>
      </c>
      <c r="N27" s="8">
        <f t="shared" si="1"/>
        <v>153</v>
      </c>
      <c r="O27" s="105"/>
      <c r="P27" s="8">
        <f t="shared" si="2"/>
        <v>0</v>
      </c>
      <c r="Q27" s="5" t="s">
        <v>1106</v>
      </c>
      <c r="R27" s="14" t="s">
        <v>1108</v>
      </c>
      <c r="S27" s="4">
        <v>1062044</v>
      </c>
      <c r="T27" s="15">
        <v>1137018</v>
      </c>
      <c r="U27" s="3" t="s">
        <v>12</v>
      </c>
      <c r="V27" s="5">
        <v>9.0999999999999998E-2</v>
      </c>
      <c r="W27" s="5">
        <v>6.2399999999999999E-4</v>
      </c>
      <c r="X27" s="5">
        <v>100</v>
      </c>
      <c r="Y27" s="5" t="s">
        <v>12</v>
      </c>
      <c r="Z27" s="5" t="s">
        <v>12</v>
      </c>
      <c r="AA27" s="5" t="s">
        <v>12</v>
      </c>
      <c r="AB27" s="5" t="s">
        <v>12</v>
      </c>
      <c r="AC27" s="5" t="s">
        <v>12</v>
      </c>
    </row>
    <row r="28" spans="1:29" ht="37" x14ac:dyDescent="0.5">
      <c r="A28" s="19"/>
      <c r="B28" s="5">
        <v>24</v>
      </c>
      <c r="C28" s="165"/>
      <c r="D28" s="118">
        <v>1136610</v>
      </c>
      <c r="E28" s="6" t="s">
        <v>213</v>
      </c>
      <c r="F28" s="11" t="s">
        <v>47</v>
      </c>
      <c r="G28" s="90" t="s">
        <v>153</v>
      </c>
      <c r="H28" s="78" t="s">
        <v>79</v>
      </c>
      <c r="I28" s="10" t="s">
        <v>1101</v>
      </c>
      <c r="J28" s="157">
        <v>154</v>
      </c>
      <c r="K28" s="8">
        <v>154</v>
      </c>
      <c r="L28" s="156">
        <f t="shared" si="0"/>
        <v>0</v>
      </c>
      <c r="M28" s="125">
        <f>VLOOKUP(F28,Оглавление!$J$4:$K$39,2,FALSE)</f>
        <v>0</v>
      </c>
      <c r="N28" s="8">
        <f t="shared" si="1"/>
        <v>154</v>
      </c>
      <c r="O28" s="105"/>
      <c r="P28" s="8">
        <f t="shared" si="2"/>
        <v>0</v>
      </c>
      <c r="Q28" s="5" t="s">
        <v>1106</v>
      </c>
      <c r="R28" s="14" t="s">
        <v>1108</v>
      </c>
      <c r="S28" s="4">
        <v>1062045</v>
      </c>
      <c r="T28" s="15">
        <v>1137018</v>
      </c>
      <c r="U28" s="60" t="s">
        <v>1116</v>
      </c>
      <c r="V28" s="5">
        <v>8.8000000000000009E-2</v>
      </c>
      <c r="W28" s="5">
        <v>5.0625000000000008E-4</v>
      </c>
      <c r="X28" s="5">
        <v>200</v>
      </c>
      <c r="Y28" s="5">
        <v>750</v>
      </c>
      <c r="Z28" s="5">
        <v>750</v>
      </c>
      <c r="AA28" s="5">
        <v>180</v>
      </c>
      <c r="AB28" s="5">
        <v>17.600000000000001</v>
      </c>
      <c r="AC28" s="5">
        <v>0.10125000000000001</v>
      </c>
    </row>
    <row r="29" spans="1:29" ht="37" x14ac:dyDescent="0.5">
      <c r="A29" s="19"/>
      <c r="B29" s="5">
        <v>25</v>
      </c>
      <c r="C29" s="165"/>
      <c r="D29" s="118">
        <v>1136612</v>
      </c>
      <c r="E29" s="6" t="s">
        <v>214</v>
      </c>
      <c r="F29" s="11" t="s">
        <v>47</v>
      </c>
      <c r="G29" s="90" t="s">
        <v>153</v>
      </c>
      <c r="H29" s="78" t="s">
        <v>79</v>
      </c>
      <c r="I29" s="10" t="s">
        <v>1101</v>
      </c>
      <c r="J29" s="157">
        <v>194</v>
      </c>
      <c r="K29" s="8">
        <v>194</v>
      </c>
      <c r="L29" s="156">
        <f t="shared" si="0"/>
        <v>0</v>
      </c>
      <c r="M29" s="125">
        <f>VLOOKUP(F29,Оглавление!$J$4:$K$39,2,FALSE)</f>
        <v>0</v>
      </c>
      <c r="N29" s="8">
        <f t="shared" si="1"/>
        <v>194</v>
      </c>
      <c r="O29" s="105"/>
      <c r="P29" s="8">
        <f t="shared" si="2"/>
        <v>0</v>
      </c>
      <c r="Q29" s="5" t="s">
        <v>1106</v>
      </c>
      <c r="R29" s="14" t="s">
        <v>1108</v>
      </c>
      <c r="S29" s="4">
        <v>1009228</v>
      </c>
      <c r="T29" s="15">
        <v>1137024</v>
      </c>
      <c r="U29" s="60" t="s">
        <v>12</v>
      </c>
      <c r="V29" s="5">
        <v>0.115</v>
      </c>
      <c r="W29" s="5">
        <v>8.2700000000000004E-4</v>
      </c>
      <c r="X29" s="5">
        <v>100</v>
      </c>
      <c r="Y29" s="5" t="s">
        <v>12</v>
      </c>
      <c r="Z29" s="5" t="s">
        <v>12</v>
      </c>
      <c r="AA29" s="5" t="s">
        <v>12</v>
      </c>
      <c r="AB29" s="5" t="s">
        <v>12</v>
      </c>
      <c r="AC29" s="5" t="s">
        <v>12</v>
      </c>
    </row>
    <row r="30" spans="1:29" ht="24.7" x14ac:dyDescent="0.5">
      <c r="A30" s="19"/>
      <c r="B30" s="5">
        <v>26</v>
      </c>
      <c r="C30" s="165"/>
      <c r="D30" s="118">
        <v>1136617</v>
      </c>
      <c r="E30" s="6" t="s">
        <v>215</v>
      </c>
      <c r="F30" s="11" t="s">
        <v>47</v>
      </c>
      <c r="G30" s="90" t="s">
        <v>153</v>
      </c>
      <c r="H30" s="78" t="s">
        <v>79</v>
      </c>
      <c r="I30" s="10" t="s">
        <v>1101</v>
      </c>
      <c r="J30" s="157">
        <v>1650</v>
      </c>
      <c r="K30" s="8">
        <v>1650</v>
      </c>
      <c r="L30" s="156">
        <f t="shared" si="0"/>
        <v>0</v>
      </c>
      <c r="M30" s="125">
        <f>VLOOKUP(F30,Оглавление!$J$4:$K$39,2,FALSE)</f>
        <v>0</v>
      </c>
      <c r="N30" s="8">
        <f t="shared" si="1"/>
        <v>1650</v>
      </c>
      <c r="O30" s="105"/>
      <c r="P30" s="8">
        <f t="shared" si="2"/>
        <v>0</v>
      </c>
      <c r="Q30" s="5" t="s">
        <v>1106</v>
      </c>
      <c r="R30" s="14" t="s">
        <v>1107</v>
      </c>
      <c r="S30" s="4">
        <v>1008979</v>
      </c>
      <c r="T30" s="3" t="s">
        <v>12</v>
      </c>
      <c r="U30" s="60">
        <v>1136618</v>
      </c>
      <c r="V30" s="5">
        <v>0.47</v>
      </c>
      <c r="W30" s="5">
        <v>1.6000000000000001E-3</v>
      </c>
      <c r="X30" s="5">
        <v>50</v>
      </c>
      <c r="Y30" s="5">
        <v>940</v>
      </c>
      <c r="Z30" s="5">
        <v>940</v>
      </c>
      <c r="AA30" s="5">
        <v>260</v>
      </c>
      <c r="AB30" s="5">
        <v>23.5</v>
      </c>
      <c r="AC30" s="5">
        <v>0.26334999999999997</v>
      </c>
    </row>
    <row r="31" spans="1:29" ht="24.7" x14ac:dyDescent="0.5">
      <c r="A31" s="19"/>
      <c r="B31" s="5">
        <v>27</v>
      </c>
      <c r="C31" s="165"/>
      <c r="D31" s="118">
        <v>1136618</v>
      </c>
      <c r="E31" s="6" t="s">
        <v>216</v>
      </c>
      <c r="F31" s="11" t="s">
        <v>47</v>
      </c>
      <c r="G31" s="90" t="s">
        <v>153</v>
      </c>
      <c r="H31" s="78" t="s">
        <v>79</v>
      </c>
      <c r="I31" s="10" t="s">
        <v>1101</v>
      </c>
      <c r="J31" s="157">
        <v>1650</v>
      </c>
      <c r="K31" s="8">
        <v>1650</v>
      </c>
      <c r="L31" s="156">
        <f t="shared" si="0"/>
        <v>0</v>
      </c>
      <c r="M31" s="125">
        <f>VLOOKUP(F31,Оглавление!$J$4:$K$39,2,FALSE)</f>
        <v>0</v>
      </c>
      <c r="N31" s="8">
        <f t="shared" si="1"/>
        <v>1650</v>
      </c>
      <c r="O31" s="105"/>
      <c r="P31" s="8">
        <f t="shared" si="2"/>
        <v>0</v>
      </c>
      <c r="Q31" s="5" t="s">
        <v>1109</v>
      </c>
      <c r="R31" s="14" t="s">
        <v>1107</v>
      </c>
      <c r="S31" s="4">
        <v>1008939</v>
      </c>
      <c r="T31" s="3" t="s">
        <v>12</v>
      </c>
      <c r="U31" s="60">
        <v>1136617</v>
      </c>
      <c r="V31" s="5">
        <v>0.43</v>
      </c>
      <c r="W31" s="5">
        <v>1.6000000000000001E-3</v>
      </c>
      <c r="X31" s="5">
        <v>24</v>
      </c>
      <c r="Y31" s="5">
        <v>6000</v>
      </c>
      <c r="Z31" s="5">
        <v>80</v>
      </c>
      <c r="AA31" s="5">
        <v>80</v>
      </c>
      <c r="AB31" s="5">
        <v>10.32</v>
      </c>
      <c r="AC31" s="5">
        <v>3.8399999999999997E-2</v>
      </c>
    </row>
    <row r="32" spans="1:29" ht="24.7" x14ac:dyDescent="0.5">
      <c r="A32" s="19"/>
      <c r="B32" s="5">
        <v>28</v>
      </c>
      <c r="C32" s="165"/>
      <c r="D32" s="118">
        <v>1136619</v>
      </c>
      <c r="E32" s="6" t="s">
        <v>217</v>
      </c>
      <c r="F32" s="11" t="s">
        <v>46</v>
      </c>
      <c r="G32" s="90" t="s">
        <v>153</v>
      </c>
      <c r="H32" s="78" t="s">
        <v>79</v>
      </c>
      <c r="I32" s="10" t="s">
        <v>1101</v>
      </c>
      <c r="J32" s="157" t="s">
        <v>37</v>
      </c>
      <c r="K32" s="8" t="s">
        <v>37</v>
      </c>
      <c r="L32" s="156"/>
      <c r="M32" s="125" t="str">
        <f>VLOOKUP(F32,Оглавление!$J$4:$K$39,2,FALSE)</f>
        <v>-</v>
      </c>
      <c r="N32" s="8" t="s">
        <v>37</v>
      </c>
      <c r="O32" s="105"/>
      <c r="P32" s="8" t="s">
        <v>37</v>
      </c>
      <c r="Q32" s="5" t="s">
        <v>1106</v>
      </c>
      <c r="R32" s="14" t="s">
        <v>1107</v>
      </c>
      <c r="S32" s="4">
        <v>1008980</v>
      </c>
      <c r="T32" s="3" t="s">
        <v>12</v>
      </c>
      <c r="U32" s="60">
        <v>1136620</v>
      </c>
      <c r="V32" s="5">
        <v>0.66500000000000004</v>
      </c>
      <c r="W32" s="5">
        <v>2.5000000000000001E-3</v>
      </c>
      <c r="X32" s="5">
        <v>50</v>
      </c>
      <c r="Y32" s="5">
        <v>1050</v>
      </c>
      <c r="Z32" s="5">
        <v>1050</v>
      </c>
      <c r="AA32" s="5">
        <v>290</v>
      </c>
      <c r="AB32" s="5">
        <v>33.25</v>
      </c>
      <c r="AC32" s="5">
        <v>0.2969</v>
      </c>
    </row>
    <row r="33" spans="1:29" ht="24.7" x14ac:dyDescent="0.5">
      <c r="A33" s="19"/>
      <c r="B33" s="5">
        <v>29</v>
      </c>
      <c r="C33" s="165"/>
      <c r="D33" s="118">
        <v>1136620</v>
      </c>
      <c r="E33" s="6" t="s">
        <v>218</v>
      </c>
      <c r="F33" s="11" t="s">
        <v>46</v>
      </c>
      <c r="G33" s="90" t="s">
        <v>153</v>
      </c>
      <c r="H33" s="78" t="s">
        <v>79</v>
      </c>
      <c r="I33" s="10" t="s">
        <v>1101</v>
      </c>
      <c r="J33" s="157" t="s">
        <v>37</v>
      </c>
      <c r="K33" s="8" t="s">
        <v>37</v>
      </c>
      <c r="L33" s="156"/>
      <c r="M33" s="125" t="str">
        <f>VLOOKUP(F33,Оглавление!$J$4:$K$39,2,FALSE)</f>
        <v>-</v>
      </c>
      <c r="N33" s="8" t="s">
        <v>37</v>
      </c>
      <c r="O33" s="105"/>
      <c r="P33" s="8" t="s">
        <v>37</v>
      </c>
      <c r="Q33" s="5" t="s">
        <v>1109</v>
      </c>
      <c r="R33" s="14" t="s">
        <v>1107</v>
      </c>
      <c r="S33" s="4">
        <v>1008940</v>
      </c>
      <c r="T33" s="3" t="s">
        <v>12</v>
      </c>
      <c r="U33" s="60">
        <v>1136619</v>
      </c>
      <c r="V33" s="5">
        <v>0.66</v>
      </c>
      <c r="W33" s="5">
        <v>2.5000000000000001E-3</v>
      </c>
      <c r="X33" s="5">
        <v>12</v>
      </c>
      <c r="Y33" s="5">
        <v>6000</v>
      </c>
      <c r="Z33" s="5">
        <v>100</v>
      </c>
      <c r="AA33" s="5">
        <v>50</v>
      </c>
      <c r="AB33" s="5">
        <v>7.92</v>
      </c>
      <c r="AC33" s="5">
        <v>0.03</v>
      </c>
    </row>
    <row r="34" spans="1:29" ht="24.7" x14ac:dyDescent="0.5">
      <c r="A34" s="19"/>
      <c r="B34" s="5">
        <v>30</v>
      </c>
      <c r="C34" s="165"/>
      <c r="D34" s="118">
        <v>1136621</v>
      </c>
      <c r="E34" s="6" t="s">
        <v>219</v>
      </c>
      <c r="F34" s="11" t="s">
        <v>46</v>
      </c>
      <c r="G34" s="90" t="s">
        <v>153</v>
      </c>
      <c r="H34" s="78" t="s">
        <v>79</v>
      </c>
      <c r="I34" s="10" t="s">
        <v>1101</v>
      </c>
      <c r="J34" s="157" t="s">
        <v>37</v>
      </c>
      <c r="K34" s="8" t="s">
        <v>37</v>
      </c>
      <c r="L34" s="156"/>
      <c r="M34" s="125" t="str">
        <f>VLOOKUP(F34,Оглавление!$J$4:$K$39,2,FALSE)</f>
        <v>-</v>
      </c>
      <c r="N34" s="8" t="s">
        <v>37</v>
      </c>
      <c r="O34" s="105"/>
      <c r="P34" s="8" t="s">
        <v>37</v>
      </c>
      <c r="Q34" s="5" t="s">
        <v>1106</v>
      </c>
      <c r="R34" s="14" t="s">
        <v>1107</v>
      </c>
      <c r="S34" s="4">
        <v>1008981</v>
      </c>
      <c r="T34" s="3" t="s">
        <v>12</v>
      </c>
      <c r="U34" s="60">
        <v>1136622</v>
      </c>
      <c r="V34" s="5">
        <v>1.046</v>
      </c>
      <c r="W34" s="5">
        <v>1.6021000000000001E-2</v>
      </c>
      <c r="X34" s="5">
        <v>50</v>
      </c>
      <c r="Y34" s="5">
        <v>1790</v>
      </c>
      <c r="Z34" s="5">
        <v>1790</v>
      </c>
      <c r="AA34" s="5">
        <v>250</v>
      </c>
      <c r="AB34" s="5">
        <v>52.3</v>
      </c>
      <c r="AC34" s="5">
        <v>0.80105000000000004</v>
      </c>
    </row>
    <row r="35" spans="1:29" ht="24.7" x14ac:dyDescent="0.5">
      <c r="A35" s="19"/>
      <c r="B35" s="5">
        <v>31</v>
      </c>
      <c r="C35" s="165"/>
      <c r="D35" s="118">
        <v>1136622</v>
      </c>
      <c r="E35" s="6" t="s">
        <v>220</v>
      </c>
      <c r="F35" s="11" t="s">
        <v>46</v>
      </c>
      <c r="G35" s="90" t="s">
        <v>153</v>
      </c>
      <c r="H35" s="78" t="s">
        <v>79</v>
      </c>
      <c r="I35" s="10" t="s">
        <v>1101</v>
      </c>
      <c r="J35" s="157" t="s">
        <v>37</v>
      </c>
      <c r="K35" s="8" t="s">
        <v>37</v>
      </c>
      <c r="L35" s="156"/>
      <c r="M35" s="125" t="str">
        <f>VLOOKUP(F35,Оглавление!$J$4:$K$39,2,FALSE)</f>
        <v>-</v>
      </c>
      <c r="N35" s="8" t="s">
        <v>37</v>
      </c>
      <c r="O35" s="105"/>
      <c r="P35" s="8" t="s">
        <v>37</v>
      </c>
      <c r="Q35" s="5" t="s">
        <v>1106</v>
      </c>
      <c r="R35" s="14" t="s">
        <v>1107</v>
      </c>
      <c r="S35" s="4">
        <v>1008941</v>
      </c>
      <c r="T35" s="3" t="s">
        <v>12</v>
      </c>
      <c r="U35" s="60">
        <v>1136621</v>
      </c>
      <c r="V35" s="5">
        <v>1.04</v>
      </c>
      <c r="W35" s="5">
        <v>3.9690000000000003E-3</v>
      </c>
      <c r="X35" s="5">
        <v>12</v>
      </c>
      <c r="Y35" s="5">
        <v>6000</v>
      </c>
      <c r="Z35" s="5">
        <v>126</v>
      </c>
      <c r="AA35" s="5">
        <v>65</v>
      </c>
      <c r="AB35" s="5">
        <v>12.48</v>
      </c>
      <c r="AC35" s="5">
        <v>4.7627999999999997E-2</v>
      </c>
    </row>
    <row r="36" spans="1:29" ht="24.7" x14ac:dyDescent="0.5">
      <c r="A36" s="19"/>
      <c r="B36" s="5">
        <v>32</v>
      </c>
      <c r="C36" s="165"/>
      <c r="D36" s="118">
        <v>1136623</v>
      </c>
      <c r="E36" s="6" t="s">
        <v>221</v>
      </c>
      <c r="F36" s="11" t="s">
        <v>46</v>
      </c>
      <c r="G36" s="90" t="s">
        <v>153</v>
      </c>
      <c r="H36" s="78" t="s">
        <v>79</v>
      </c>
      <c r="I36" s="10" t="s">
        <v>1101</v>
      </c>
      <c r="J36" s="157" t="s">
        <v>37</v>
      </c>
      <c r="K36" s="8" t="s">
        <v>37</v>
      </c>
      <c r="L36" s="156"/>
      <c r="M36" s="125" t="str">
        <f>VLOOKUP(F36,Оглавление!$J$4:$K$39,2,FALSE)</f>
        <v>-</v>
      </c>
      <c r="N36" s="8" t="s">
        <v>37</v>
      </c>
      <c r="O36" s="105"/>
      <c r="P36" s="8" t="s">
        <v>37</v>
      </c>
      <c r="Q36" s="5" t="s">
        <v>1110</v>
      </c>
      <c r="R36" s="14" t="s">
        <v>1107</v>
      </c>
      <c r="S36" s="4">
        <v>1008982</v>
      </c>
      <c r="T36" s="3" t="s">
        <v>12</v>
      </c>
      <c r="U36" s="60">
        <v>1136624</v>
      </c>
      <c r="V36" s="5">
        <v>1.48</v>
      </c>
      <c r="W36" s="5">
        <v>3.6979999999999999E-2</v>
      </c>
      <c r="X36" s="5">
        <v>50</v>
      </c>
      <c r="Y36" s="5">
        <v>2150</v>
      </c>
      <c r="Z36" s="5">
        <v>2150</v>
      </c>
      <c r="AA36" s="5">
        <v>400</v>
      </c>
      <c r="AB36" s="5">
        <v>74.010000000000005</v>
      </c>
      <c r="AC36" s="5">
        <v>1.849</v>
      </c>
    </row>
    <row r="37" spans="1:29" ht="24.7" x14ac:dyDescent="0.5">
      <c r="A37" s="19"/>
      <c r="B37" s="5">
        <v>33</v>
      </c>
      <c r="C37" s="165"/>
      <c r="D37" s="118">
        <v>1136624</v>
      </c>
      <c r="E37" s="6" t="s">
        <v>222</v>
      </c>
      <c r="F37" s="11" t="s">
        <v>46</v>
      </c>
      <c r="G37" s="90" t="s">
        <v>153</v>
      </c>
      <c r="H37" s="78" t="s">
        <v>79</v>
      </c>
      <c r="I37" s="10" t="s">
        <v>1101</v>
      </c>
      <c r="J37" s="157" t="s">
        <v>37</v>
      </c>
      <c r="K37" s="8" t="s">
        <v>37</v>
      </c>
      <c r="L37" s="156"/>
      <c r="M37" s="125" t="str">
        <f>VLOOKUP(F37,Оглавление!$J$4:$K$39,2,FALSE)</f>
        <v>-</v>
      </c>
      <c r="N37" s="8" t="s">
        <v>37</v>
      </c>
      <c r="O37" s="105"/>
      <c r="P37" s="8" t="s">
        <v>37</v>
      </c>
      <c r="Q37" s="5" t="s">
        <v>1110</v>
      </c>
      <c r="R37" s="14" t="s">
        <v>1107</v>
      </c>
      <c r="S37" s="4">
        <v>1008864</v>
      </c>
      <c r="T37" s="3" t="s">
        <v>12</v>
      </c>
      <c r="U37" s="60">
        <v>1136623</v>
      </c>
      <c r="V37" s="5">
        <v>1.45</v>
      </c>
      <c r="W37" s="5">
        <v>5.6249999999999998E-3</v>
      </c>
      <c r="X37" s="5">
        <v>6</v>
      </c>
      <c r="Y37" s="5">
        <v>6000</v>
      </c>
      <c r="Z37" s="5">
        <v>77</v>
      </c>
      <c r="AA37" s="5">
        <v>77</v>
      </c>
      <c r="AB37" s="5">
        <v>8.6999999999999993</v>
      </c>
      <c r="AC37" s="5">
        <v>3.3750000000000002E-2</v>
      </c>
    </row>
    <row r="38" spans="1:29" ht="24.7" x14ac:dyDescent="0.5">
      <c r="A38" s="19"/>
      <c r="B38" s="5">
        <v>34</v>
      </c>
      <c r="C38" s="165"/>
      <c r="D38" s="118">
        <v>1136625</v>
      </c>
      <c r="E38" s="6" t="s">
        <v>223</v>
      </c>
      <c r="F38" s="11" t="s">
        <v>46</v>
      </c>
      <c r="G38" s="90" t="s">
        <v>153</v>
      </c>
      <c r="H38" s="78" t="s">
        <v>79</v>
      </c>
      <c r="I38" s="10" t="s">
        <v>1101</v>
      </c>
      <c r="J38" s="157" t="s">
        <v>37</v>
      </c>
      <c r="K38" s="8" t="s">
        <v>37</v>
      </c>
      <c r="L38" s="156"/>
      <c r="M38" s="125" t="str">
        <f>VLOOKUP(F38,Оглавление!$J$4:$K$39,2,FALSE)</f>
        <v>-</v>
      </c>
      <c r="N38" s="8" t="s">
        <v>37</v>
      </c>
      <c r="O38" s="105"/>
      <c r="P38" s="8" t="s">
        <v>37</v>
      </c>
      <c r="Q38" s="5" t="s">
        <v>1110</v>
      </c>
      <c r="R38" s="14" t="s">
        <v>1107</v>
      </c>
      <c r="S38" s="4">
        <v>1008874</v>
      </c>
      <c r="T38" s="3" t="s">
        <v>12</v>
      </c>
      <c r="U38" s="3" t="s">
        <v>12</v>
      </c>
      <c r="V38" s="5">
        <v>2.1</v>
      </c>
      <c r="W38" s="5">
        <v>8.0999999999999996E-3</v>
      </c>
      <c r="X38" s="5">
        <v>6</v>
      </c>
      <c r="Y38" s="5">
        <v>6000</v>
      </c>
      <c r="Z38" s="5">
        <v>90</v>
      </c>
      <c r="AA38" s="5">
        <v>90</v>
      </c>
      <c r="AB38" s="5">
        <v>12.600000000000001</v>
      </c>
      <c r="AC38" s="5">
        <v>4.8599999999999997E-2</v>
      </c>
    </row>
    <row r="39" spans="1:29" ht="24.7" x14ac:dyDescent="0.5">
      <c r="A39" s="19"/>
      <c r="B39" s="5">
        <v>35</v>
      </c>
      <c r="C39" s="165"/>
      <c r="D39" s="118">
        <v>1136626</v>
      </c>
      <c r="E39" s="6" t="s">
        <v>224</v>
      </c>
      <c r="F39" s="11" t="s">
        <v>46</v>
      </c>
      <c r="G39" s="90" t="s">
        <v>153</v>
      </c>
      <c r="H39" s="78" t="s">
        <v>79</v>
      </c>
      <c r="I39" s="10" t="s">
        <v>1101</v>
      </c>
      <c r="J39" s="157" t="s">
        <v>37</v>
      </c>
      <c r="K39" s="8" t="s">
        <v>37</v>
      </c>
      <c r="L39" s="156"/>
      <c r="M39" s="125" t="str">
        <f>VLOOKUP(F39,Оглавление!$J$4:$K$39,2,FALSE)</f>
        <v>-</v>
      </c>
      <c r="N39" s="8" t="s">
        <v>37</v>
      </c>
      <c r="O39" s="105"/>
      <c r="P39" s="8" t="s">
        <v>37</v>
      </c>
      <c r="Q39" s="5" t="s">
        <v>1110</v>
      </c>
      <c r="R39" s="14" t="s">
        <v>1107</v>
      </c>
      <c r="S39" s="4">
        <v>1008879</v>
      </c>
      <c r="T39" s="3" t="s">
        <v>12</v>
      </c>
      <c r="U39" s="3" t="s">
        <v>12</v>
      </c>
      <c r="V39" s="5">
        <v>3.1030000000000002</v>
      </c>
      <c r="W39" s="5">
        <v>1.21E-2</v>
      </c>
      <c r="X39" s="5">
        <v>6</v>
      </c>
      <c r="Y39" s="5">
        <v>6000</v>
      </c>
      <c r="Z39" s="5">
        <v>110</v>
      </c>
      <c r="AA39" s="5">
        <v>110</v>
      </c>
      <c r="AB39" s="5">
        <v>18.618000000000002</v>
      </c>
      <c r="AC39" s="5">
        <v>7.2599999999999998E-2</v>
      </c>
    </row>
    <row r="40" spans="1:29" ht="24.7" x14ac:dyDescent="0.5">
      <c r="A40" s="19"/>
      <c r="B40" s="5">
        <v>36</v>
      </c>
      <c r="C40" s="165"/>
      <c r="D40" s="118">
        <v>1238250</v>
      </c>
      <c r="E40" s="6" t="s">
        <v>225</v>
      </c>
      <c r="F40" s="11" t="s">
        <v>13</v>
      </c>
      <c r="G40" s="104" t="s">
        <v>142</v>
      </c>
      <c r="H40" s="78" t="s">
        <v>78</v>
      </c>
      <c r="I40" s="10" t="s">
        <v>1101</v>
      </c>
      <c r="J40" s="157">
        <v>115</v>
      </c>
      <c r="K40" s="8">
        <v>121</v>
      </c>
      <c r="L40" s="156">
        <f t="shared" si="0"/>
        <v>0.05</v>
      </c>
      <c r="M40" s="125">
        <f>VLOOKUP(F40,Оглавление!$J$4:$K$39,2,FALSE)</f>
        <v>0</v>
      </c>
      <c r="N40" s="8">
        <f t="shared" si="1"/>
        <v>121</v>
      </c>
      <c r="O40" s="105"/>
      <c r="P40" s="8">
        <f t="shared" si="2"/>
        <v>0</v>
      </c>
      <c r="Q40" s="5" t="s">
        <v>1110</v>
      </c>
      <c r="R40" s="14" t="s">
        <v>1117</v>
      </c>
      <c r="S40" s="4" t="s">
        <v>12</v>
      </c>
      <c r="T40" s="3" t="s">
        <v>12</v>
      </c>
      <c r="U40" s="60">
        <v>1136990</v>
      </c>
      <c r="V40" s="5">
        <v>9.4E-2</v>
      </c>
      <c r="W40" s="5">
        <v>4.3319999999999996E-4</v>
      </c>
      <c r="X40" s="5">
        <v>100</v>
      </c>
      <c r="Y40" s="5">
        <v>760</v>
      </c>
      <c r="Z40" s="5">
        <v>760</v>
      </c>
      <c r="AA40" s="5">
        <v>300</v>
      </c>
      <c r="AB40" s="5">
        <v>9.4</v>
      </c>
      <c r="AC40" s="5">
        <v>0.17327999999999999</v>
      </c>
    </row>
    <row r="41" spans="1:29" ht="24.7" x14ac:dyDescent="0.5">
      <c r="A41" s="19"/>
      <c r="B41" s="5">
        <v>37</v>
      </c>
      <c r="C41" s="165"/>
      <c r="D41" s="118">
        <v>1136990</v>
      </c>
      <c r="E41" s="6" t="s">
        <v>226</v>
      </c>
      <c r="F41" s="11" t="s">
        <v>13</v>
      </c>
      <c r="G41" s="104" t="s">
        <v>142</v>
      </c>
      <c r="H41" s="78" t="s">
        <v>78</v>
      </c>
      <c r="I41" s="10" t="s">
        <v>1101</v>
      </c>
      <c r="J41" s="157">
        <v>115</v>
      </c>
      <c r="K41" s="8">
        <v>121</v>
      </c>
      <c r="L41" s="156">
        <f t="shared" si="0"/>
        <v>0.05</v>
      </c>
      <c r="M41" s="125">
        <f>VLOOKUP(F41,Оглавление!$J$4:$K$39,2,FALSE)</f>
        <v>0</v>
      </c>
      <c r="N41" s="8">
        <f t="shared" si="1"/>
        <v>121</v>
      </c>
      <c r="O41" s="105"/>
      <c r="P41" s="8">
        <f t="shared" si="2"/>
        <v>0</v>
      </c>
      <c r="Q41" s="5" t="s">
        <v>1106</v>
      </c>
      <c r="R41" s="14" t="s">
        <v>1107</v>
      </c>
      <c r="S41" s="4">
        <v>1022682</v>
      </c>
      <c r="T41" s="3" t="s">
        <v>12</v>
      </c>
      <c r="U41" s="60">
        <v>1238250</v>
      </c>
      <c r="V41" s="5">
        <v>9.4E-2</v>
      </c>
      <c r="W41" s="5">
        <v>4.3319999999999996E-4</v>
      </c>
      <c r="X41" s="5">
        <v>200</v>
      </c>
      <c r="Y41" s="5">
        <v>760</v>
      </c>
      <c r="Z41" s="5">
        <v>760</v>
      </c>
      <c r="AA41" s="5">
        <v>150</v>
      </c>
      <c r="AB41" s="5">
        <v>18.8</v>
      </c>
      <c r="AC41" s="5">
        <v>8.6639999999999995E-2</v>
      </c>
    </row>
    <row r="42" spans="1:29" ht="24.7" x14ac:dyDescent="0.5">
      <c r="A42" s="19"/>
      <c r="B42" s="5">
        <v>38</v>
      </c>
      <c r="C42" s="165"/>
      <c r="D42" s="118">
        <v>1136991</v>
      </c>
      <c r="E42" s="6" t="s">
        <v>227</v>
      </c>
      <c r="F42" s="11" t="s">
        <v>13</v>
      </c>
      <c r="G42" s="104" t="s">
        <v>142</v>
      </c>
      <c r="H42" s="78" t="s">
        <v>78</v>
      </c>
      <c r="I42" s="10" t="s">
        <v>1101</v>
      </c>
      <c r="J42" s="157">
        <v>167</v>
      </c>
      <c r="K42" s="8">
        <v>175</v>
      </c>
      <c r="L42" s="156">
        <f t="shared" si="0"/>
        <v>0.05</v>
      </c>
      <c r="M42" s="125">
        <f>VLOOKUP(F42,Оглавление!$J$4:$K$39,2,FALSE)</f>
        <v>0</v>
      </c>
      <c r="N42" s="8">
        <f t="shared" si="1"/>
        <v>175</v>
      </c>
      <c r="O42" s="105"/>
      <c r="P42" s="8">
        <f t="shared" si="2"/>
        <v>0</v>
      </c>
      <c r="Q42" s="5" t="s">
        <v>1106</v>
      </c>
      <c r="R42" s="14" t="s">
        <v>1107</v>
      </c>
      <c r="S42" s="4">
        <v>1001201</v>
      </c>
      <c r="T42" s="3" t="s">
        <v>12</v>
      </c>
      <c r="U42" s="3" t="s">
        <v>12</v>
      </c>
      <c r="V42" s="5">
        <v>0.15</v>
      </c>
      <c r="W42" s="5">
        <v>8.6639999999999992E-4</v>
      </c>
      <c r="X42" s="5">
        <v>100</v>
      </c>
      <c r="Y42" s="5">
        <v>760</v>
      </c>
      <c r="Z42" s="5">
        <v>760</v>
      </c>
      <c r="AA42" s="5">
        <v>150</v>
      </c>
      <c r="AB42" s="5">
        <v>15</v>
      </c>
      <c r="AC42" s="5">
        <v>8.6639999999999995E-2</v>
      </c>
    </row>
    <row r="43" spans="1:29" ht="24.7" x14ac:dyDescent="0.5">
      <c r="A43" s="19"/>
      <c r="B43" s="5">
        <v>39</v>
      </c>
      <c r="C43" s="165"/>
      <c r="D43" s="118">
        <v>1136992</v>
      </c>
      <c r="E43" s="6" t="s">
        <v>228</v>
      </c>
      <c r="F43" s="11" t="s">
        <v>13</v>
      </c>
      <c r="G43" s="104" t="s">
        <v>142</v>
      </c>
      <c r="H43" s="78" t="s">
        <v>78</v>
      </c>
      <c r="I43" s="10" t="s">
        <v>1101</v>
      </c>
      <c r="J43" s="157">
        <v>293</v>
      </c>
      <c r="K43" s="8">
        <v>308</v>
      </c>
      <c r="L43" s="156">
        <f t="shared" si="0"/>
        <v>0.05</v>
      </c>
      <c r="M43" s="125">
        <f>VLOOKUP(F43,Оглавление!$J$4:$K$39,2,FALSE)</f>
        <v>0</v>
      </c>
      <c r="N43" s="8">
        <f t="shared" si="1"/>
        <v>308</v>
      </c>
      <c r="O43" s="105"/>
      <c r="P43" s="8">
        <f t="shared" si="2"/>
        <v>0</v>
      </c>
      <c r="Q43" s="5" t="s">
        <v>1106</v>
      </c>
      <c r="R43" s="14" t="s">
        <v>1107</v>
      </c>
      <c r="S43" s="4">
        <v>1001202</v>
      </c>
      <c r="T43" s="3" t="s">
        <v>12</v>
      </c>
      <c r="U43" s="3" t="s">
        <v>12</v>
      </c>
      <c r="V43" s="5">
        <v>0.23800000000000002</v>
      </c>
      <c r="W43" s="5">
        <v>1.38624E-3</v>
      </c>
      <c r="X43" s="5">
        <v>50</v>
      </c>
      <c r="Y43" s="5">
        <v>760</v>
      </c>
      <c r="Z43" s="5">
        <v>760</v>
      </c>
      <c r="AA43" s="5">
        <v>120</v>
      </c>
      <c r="AB43" s="5">
        <v>11.9</v>
      </c>
      <c r="AC43" s="5">
        <v>6.9311999999999999E-2</v>
      </c>
    </row>
    <row r="44" spans="1:29" ht="24.7" x14ac:dyDescent="0.5">
      <c r="A44" s="19"/>
      <c r="B44" s="5">
        <v>40</v>
      </c>
      <c r="C44" s="165"/>
      <c r="D44" s="118">
        <v>1136993</v>
      </c>
      <c r="E44" s="6" t="s">
        <v>229</v>
      </c>
      <c r="F44" s="11" t="s">
        <v>13</v>
      </c>
      <c r="G44" s="104" t="s">
        <v>142</v>
      </c>
      <c r="H44" s="78" t="s">
        <v>78</v>
      </c>
      <c r="I44" s="10" t="s">
        <v>1101</v>
      </c>
      <c r="J44" s="157">
        <v>443</v>
      </c>
      <c r="K44" s="8">
        <v>465</v>
      </c>
      <c r="L44" s="156">
        <f t="shared" si="0"/>
        <v>0.05</v>
      </c>
      <c r="M44" s="125">
        <f>VLOOKUP(F44,Оглавление!$J$4:$K$39,2,FALSE)</f>
        <v>0</v>
      </c>
      <c r="N44" s="8">
        <f t="shared" si="1"/>
        <v>465</v>
      </c>
      <c r="O44" s="105"/>
      <c r="P44" s="8">
        <f t="shared" si="2"/>
        <v>0</v>
      </c>
      <c r="Q44" s="5" t="s">
        <v>1106</v>
      </c>
      <c r="R44" s="14" t="s">
        <v>1107</v>
      </c>
      <c r="S44" s="4">
        <v>1001203</v>
      </c>
      <c r="T44" s="3" t="s">
        <v>12</v>
      </c>
      <c r="U44" s="3" t="s">
        <v>12</v>
      </c>
      <c r="V44" s="5">
        <v>0.38400000000000001</v>
      </c>
      <c r="W44" s="5">
        <v>2.7724799999999999E-3</v>
      </c>
      <c r="X44" s="5">
        <v>50</v>
      </c>
      <c r="Y44" s="5">
        <v>760</v>
      </c>
      <c r="Z44" s="5">
        <v>760</v>
      </c>
      <c r="AA44" s="5">
        <v>240</v>
      </c>
      <c r="AB44" s="5">
        <v>19.2</v>
      </c>
      <c r="AC44" s="5">
        <v>0.138624</v>
      </c>
    </row>
    <row r="45" spans="1:29" ht="24.7" x14ac:dyDescent="0.5">
      <c r="A45" s="19"/>
      <c r="B45" s="5">
        <v>41</v>
      </c>
      <c r="C45" s="165"/>
      <c r="D45" s="118">
        <v>1136681</v>
      </c>
      <c r="E45" s="6" t="s">
        <v>230</v>
      </c>
      <c r="F45" s="11" t="s">
        <v>13</v>
      </c>
      <c r="G45" s="104" t="s">
        <v>152</v>
      </c>
      <c r="H45" s="78" t="s">
        <v>78</v>
      </c>
      <c r="I45" s="10" t="s">
        <v>1101</v>
      </c>
      <c r="J45" s="157">
        <v>248</v>
      </c>
      <c r="K45" s="8">
        <v>260</v>
      </c>
      <c r="L45" s="156">
        <f t="shared" si="0"/>
        <v>0.05</v>
      </c>
      <c r="M45" s="125">
        <f>VLOOKUP(F45,Оглавление!$J$4:$K$39,2,FALSE)</f>
        <v>0</v>
      </c>
      <c r="N45" s="8">
        <f t="shared" si="1"/>
        <v>260</v>
      </c>
      <c r="O45" s="105"/>
      <c r="P45" s="8">
        <f t="shared" si="2"/>
        <v>0</v>
      </c>
      <c r="Q45" s="5" t="s">
        <v>1106</v>
      </c>
      <c r="R45" s="14" t="s">
        <v>1107</v>
      </c>
      <c r="S45" s="60" t="s">
        <v>12</v>
      </c>
      <c r="T45" s="3" t="s">
        <v>12</v>
      </c>
      <c r="U45" s="5">
        <v>1136685</v>
      </c>
      <c r="V45" s="5">
        <v>0.115</v>
      </c>
      <c r="W45" s="5">
        <v>1.1000000000000001E-3</v>
      </c>
      <c r="X45" s="5">
        <v>100</v>
      </c>
      <c r="Y45" s="5">
        <v>850</v>
      </c>
      <c r="Z45" s="5">
        <v>850</v>
      </c>
      <c r="AA45" s="5">
        <v>190</v>
      </c>
      <c r="AB45" s="5">
        <v>11.5</v>
      </c>
      <c r="AC45" s="5">
        <v>0.13727500000000001</v>
      </c>
    </row>
    <row r="46" spans="1:29" ht="24.7" x14ac:dyDescent="0.5">
      <c r="A46" s="19"/>
      <c r="B46" s="5">
        <v>42</v>
      </c>
      <c r="C46" s="165"/>
      <c r="D46" s="118">
        <v>1136682</v>
      </c>
      <c r="E46" s="6" t="s">
        <v>231</v>
      </c>
      <c r="F46" s="11" t="s">
        <v>13</v>
      </c>
      <c r="G46" s="90" t="s">
        <v>152</v>
      </c>
      <c r="H46" s="78" t="s">
        <v>78</v>
      </c>
      <c r="I46" s="10" t="s">
        <v>1101</v>
      </c>
      <c r="J46" s="157">
        <v>340</v>
      </c>
      <c r="K46" s="8">
        <v>357</v>
      </c>
      <c r="L46" s="156">
        <f t="shared" si="0"/>
        <v>0.05</v>
      </c>
      <c r="M46" s="125">
        <f>VLOOKUP(F46,Оглавление!$J$4:$K$39,2,FALSE)</f>
        <v>0</v>
      </c>
      <c r="N46" s="8">
        <f t="shared" si="1"/>
        <v>357</v>
      </c>
      <c r="O46" s="105"/>
      <c r="P46" s="8">
        <f t="shared" si="2"/>
        <v>0</v>
      </c>
      <c r="Q46" s="5" t="s">
        <v>1106</v>
      </c>
      <c r="R46" s="14" t="s">
        <v>1107</v>
      </c>
      <c r="S46" s="60" t="s">
        <v>12</v>
      </c>
      <c r="T46" s="3" t="s">
        <v>12</v>
      </c>
      <c r="U46" s="5">
        <v>1136686</v>
      </c>
      <c r="V46" s="5">
        <v>0.17399999999999999</v>
      </c>
      <c r="W46" s="5">
        <v>1.4000000000000002E-3</v>
      </c>
      <c r="X46" s="5">
        <v>50</v>
      </c>
      <c r="Y46" s="5">
        <v>700</v>
      </c>
      <c r="Z46" s="5">
        <v>700</v>
      </c>
      <c r="AA46" s="5">
        <v>190</v>
      </c>
      <c r="AB46" s="5">
        <v>8.6999999999999993</v>
      </c>
      <c r="AC46" s="5">
        <v>9.3100000000000002E-2</v>
      </c>
    </row>
    <row r="47" spans="1:29" ht="24.7" x14ac:dyDescent="0.5">
      <c r="A47" s="19"/>
      <c r="B47" s="5">
        <v>43</v>
      </c>
      <c r="C47" s="165"/>
      <c r="D47" s="118">
        <v>1136683</v>
      </c>
      <c r="E47" s="6" t="s">
        <v>232</v>
      </c>
      <c r="F47" s="11" t="s">
        <v>13</v>
      </c>
      <c r="G47" s="90" t="s">
        <v>152</v>
      </c>
      <c r="H47" s="78" t="s">
        <v>78</v>
      </c>
      <c r="I47" s="10" t="s">
        <v>1101</v>
      </c>
      <c r="J47" s="157">
        <v>584</v>
      </c>
      <c r="K47" s="8">
        <v>613</v>
      </c>
      <c r="L47" s="156">
        <f t="shared" si="0"/>
        <v>0.05</v>
      </c>
      <c r="M47" s="125">
        <f>VLOOKUP(F47,Оглавление!$J$4:$K$39,2,FALSE)</f>
        <v>0</v>
      </c>
      <c r="N47" s="8">
        <f t="shared" si="1"/>
        <v>613</v>
      </c>
      <c r="O47" s="105"/>
      <c r="P47" s="8">
        <f t="shared" si="2"/>
        <v>0</v>
      </c>
      <c r="Q47" s="5" t="s">
        <v>1106</v>
      </c>
      <c r="R47" s="14" t="s">
        <v>1107</v>
      </c>
      <c r="S47" s="60" t="s">
        <v>12</v>
      </c>
      <c r="T47" s="3" t="s">
        <v>12</v>
      </c>
      <c r="U47" s="5">
        <v>1136687</v>
      </c>
      <c r="V47" s="5">
        <v>0.26400000000000001</v>
      </c>
      <c r="W47" s="5">
        <v>2.8000000000000004E-3</v>
      </c>
      <c r="X47" s="5">
        <v>25</v>
      </c>
      <c r="Y47" s="5">
        <v>750</v>
      </c>
      <c r="Z47" s="5">
        <v>750</v>
      </c>
      <c r="AA47" s="5">
        <v>150</v>
      </c>
      <c r="AB47" s="5">
        <v>6.6</v>
      </c>
      <c r="AC47" s="5">
        <v>8.4375000000000006E-2</v>
      </c>
    </row>
    <row r="48" spans="1:29" ht="24.7" x14ac:dyDescent="0.5">
      <c r="A48" s="19"/>
      <c r="B48" s="5">
        <v>44</v>
      </c>
      <c r="C48" s="165"/>
      <c r="D48" s="118">
        <v>1136684</v>
      </c>
      <c r="E48" s="6" t="s">
        <v>233</v>
      </c>
      <c r="F48" s="11" t="s">
        <v>13</v>
      </c>
      <c r="G48" s="90" t="s">
        <v>152</v>
      </c>
      <c r="H48" s="78" t="s">
        <v>78</v>
      </c>
      <c r="I48" s="10" t="s">
        <v>1101</v>
      </c>
      <c r="J48" s="157">
        <v>829</v>
      </c>
      <c r="K48" s="8">
        <v>870</v>
      </c>
      <c r="L48" s="156">
        <f t="shared" si="0"/>
        <v>0.05</v>
      </c>
      <c r="M48" s="125">
        <f>VLOOKUP(F48,Оглавление!$J$4:$K$39,2,FALSE)</f>
        <v>0</v>
      </c>
      <c r="N48" s="8">
        <f t="shared" si="1"/>
        <v>870</v>
      </c>
      <c r="O48" s="105"/>
      <c r="P48" s="8">
        <f t="shared" si="2"/>
        <v>0</v>
      </c>
      <c r="Q48" s="5" t="s">
        <v>1106</v>
      </c>
      <c r="R48" s="14" t="s">
        <v>1107</v>
      </c>
      <c r="S48" s="60" t="s">
        <v>12</v>
      </c>
      <c r="T48" s="3" t="s">
        <v>12</v>
      </c>
      <c r="U48" s="5">
        <v>1136688</v>
      </c>
      <c r="V48" s="5">
        <v>0.42799999999999999</v>
      </c>
      <c r="W48" s="5">
        <v>4.7999999999999996E-3</v>
      </c>
      <c r="X48" s="5">
        <v>25</v>
      </c>
      <c r="Y48" s="5">
        <v>810</v>
      </c>
      <c r="Z48" s="5">
        <v>810</v>
      </c>
      <c r="AA48" s="5">
        <v>230</v>
      </c>
      <c r="AB48" s="5">
        <v>10.7</v>
      </c>
      <c r="AC48" s="5">
        <v>0.15090300000000001</v>
      </c>
    </row>
    <row r="49" spans="1:29" ht="24.7" x14ac:dyDescent="0.5">
      <c r="A49" s="19"/>
      <c r="B49" s="5">
        <v>45</v>
      </c>
      <c r="C49" s="165"/>
      <c r="D49" s="118">
        <v>1136685</v>
      </c>
      <c r="E49" s="6" t="s">
        <v>234</v>
      </c>
      <c r="F49" s="11" t="s">
        <v>13</v>
      </c>
      <c r="G49" s="90" t="s">
        <v>152</v>
      </c>
      <c r="H49" s="78" t="s">
        <v>78</v>
      </c>
      <c r="I49" s="10" t="s">
        <v>1102</v>
      </c>
      <c r="J49" s="157">
        <v>248</v>
      </c>
      <c r="K49" s="8">
        <v>260</v>
      </c>
      <c r="L49" s="156">
        <f t="shared" si="0"/>
        <v>0.05</v>
      </c>
      <c r="M49" s="125">
        <f>VLOOKUP(F49,Оглавление!$J$4:$K$39,2,FALSE)</f>
        <v>0</v>
      </c>
      <c r="N49" s="8">
        <f t="shared" si="1"/>
        <v>260</v>
      </c>
      <c r="O49" s="105"/>
      <c r="P49" s="8">
        <f t="shared" si="2"/>
        <v>0</v>
      </c>
      <c r="Q49" s="5" t="s">
        <v>1106</v>
      </c>
      <c r="R49" s="14" t="s">
        <v>1107</v>
      </c>
      <c r="S49" s="13" t="s">
        <v>12</v>
      </c>
      <c r="T49" s="3" t="s">
        <v>12</v>
      </c>
      <c r="U49" s="5">
        <v>1136681</v>
      </c>
      <c r="V49" s="5">
        <v>0.115</v>
      </c>
      <c r="W49" s="5">
        <v>1.1000000000000001E-3</v>
      </c>
      <c r="X49" s="5">
        <v>100</v>
      </c>
      <c r="Y49" s="5">
        <v>850</v>
      </c>
      <c r="Z49" s="5">
        <v>850</v>
      </c>
      <c r="AA49" s="5">
        <v>190</v>
      </c>
      <c r="AB49" s="5">
        <v>11.5</v>
      </c>
      <c r="AC49" s="5">
        <v>0.13727500000000001</v>
      </c>
    </row>
    <row r="50" spans="1:29" ht="24.7" x14ac:dyDescent="0.5">
      <c r="A50" s="19"/>
      <c r="B50" s="5">
        <v>46</v>
      </c>
      <c r="C50" s="165"/>
      <c r="D50" s="118">
        <v>1136686</v>
      </c>
      <c r="E50" s="6" t="s">
        <v>235</v>
      </c>
      <c r="F50" s="11" t="s">
        <v>13</v>
      </c>
      <c r="G50" s="90" t="s">
        <v>152</v>
      </c>
      <c r="H50" s="78" t="s">
        <v>78</v>
      </c>
      <c r="I50" s="10" t="s">
        <v>1102</v>
      </c>
      <c r="J50" s="157">
        <v>340</v>
      </c>
      <c r="K50" s="8">
        <v>357</v>
      </c>
      <c r="L50" s="156">
        <f t="shared" si="0"/>
        <v>0.05</v>
      </c>
      <c r="M50" s="125">
        <f>VLOOKUP(F50,Оглавление!$J$4:$K$39,2,FALSE)</f>
        <v>0</v>
      </c>
      <c r="N50" s="8">
        <f t="shared" si="1"/>
        <v>357</v>
      </c>
      <c r="O50" s="105"/>
      <c r="P50" s="8">
        <f t="shared" si="2"/>
        <v>0</v>
      </c>
      <c r="Q50" s="5" t="s">
        <v>1106</v>
      </c>
      <c r="R50" s="14" t="s">
        <v>1107</v>
      </c>
      <c r="S50" s="13" t="s">
        <v>12</v>
      </c>
      <c r="T50" s="3" t="s">
        <v>12</v>
      </c>
      <c r="U50" s="5">
        <v>1136682</v>
      </c>
      <c r="V50" s="5">
        <v>0.17399999999999999</v>
      </c>
      <c r="W50" s="5">
        <v>1.4000000000000002E-3</v>
      </c>
      <c r="X50" s="5">
        <v>50</v>
      </c>
      <c r="Y50" s="5">
        <v>700</v>
      </c>
      <c r="Z50" s="5">
        <v>700</v>
      </c>
      <c r="AA50" s="5">
        <v>190</v>
      </c>
      <c r="AB50" s="5">
        <v>8.6999999999999993</v>
      </c>
      <c r="AC50" s="5">
        <v>9.3100000000000002E-2</v>
      </c>
    </row>
    <row r="51" spans="1:29" ht="24.7" x14ac:dyDescent="0.5">
      <c r="A51" s="19"/>
      <c r="B51" s="5">
        <v>47</v>
      </c>
      <c r="C51" s="165"/>
      <c r="D51" s="118">
        <v>1136687</v>
      </c>
      <c r="E51" s="6" t="s">
        <v>236</v>
      </c>
      <c r="F51" s="11" t="s">
        <v>13</v>
      </c>
      <c r="G51" s="90" t="s">
        <v>152</v>
      </c>
      <c r="H51" s="78" t="s">
        <v>78</v>
      </c>
      <c r="I51" s="10" t="s">
        <v>1102</v>
      </c>
      <c r="J51" s="157">
        <v>584</v>
      </c>
      <c r="K51" s="8">
        <v>613</v>
      </c>
      <c r="L51" s="156">
        <f t="shared" si="0"/>
        <v>0.05</v>
      </c>
      <c r="M51" s="125">
        <f>VLOOKUP(F51,Оглавление!$J$4:$K$39,2,FALSE)</f>
        <v>0</v>
      </c>
      <c r="N51" s="8">
        <f t="shared" si="1"/>
        <v>613</v>
      </c>
      <c r="O51" s="105"/>
      <c r="P51" s="8">
        <f t="shared" si="2"/>
        <v>0</v>
      </c>
      <c r="Q51" s="5" t="s">
        <v>1106</v>
      </c>
      <c r="R51" s="14" t="s">
        <v>1107</v>
      </c>
      <c r="S51" s="13" t="s">
        <v>12</v>
      </c>
      <c r="T51" s="3" t="s">
        <v>12</v>
      </c>
      <c r="U51" s="5">
        <v>1136683</v>
      </c>
      <c r="V51" s="5">
        <v>0.26400000000000001</v>
      </c>
      <c r="W51" s="5">
        <v>2.8000000000000004E-3</v>
      </c>
      <c r="X51" s="5">
        <v>25</v>
      </c>
      <c r="Y51" s="5">
        <v>750</v>
      </c>
      <c r="Z51" s="5">
        <v>750</v>
      </c>
      <c r="AA51" s="5">
        <v>150</v>
      </c>
      <c r="AB51" s="5">
        <v>6.6</v>
      </c>
      <c r="AC51" s="5">
        <v>8.4375000000000006E-2</v>
      </c>
    </row>
    <row r="52" spans="1:29" ht="24.7" x14ac:dyDescent="0.5">
      <c r="A52" s="19"/>
      <c r="B52" s="5">
        <v>48</v>
      </c>
      <c r="C52" s="165"/>
      <c r="D52" s="118">
        <v>1136688</v>
      </c>
      <c r="E52" s="6" t="s">
        <v>237</v>
      </c>
      <c r="F52" s="11" t="s">
        <v>13</v>
      </c>
      <c r="G52" s="90" t="s">
        <v>152</v>
      </c>
      <c r="H52" s="78" t="s">
        <v>78</v>
      </c>
      <c r="I52" s="10" t="s">
        <v>1102</v>
      </c>
      <c r="J52" s="157">
        <v>829</v>
      </c>
      <c r="K52" s="8">
        <v>870</v>
      </c>
      <c r="L52" s="156">
        <f t="shared" si="0"/>
        <v>0.05</v>
      </c>
      <c r="M52" s="125">
        <f>VLOOKUP(F52,Оглавление!$J$4:$K$39,2,FALSE)</f>
        <v>0</v>
      </c>
      <c r="N52" s="8">
        <f t="shared" si="1"/>
        <v>870</v>
      </c>
      <c r="O52" s="105"/>
      <c r="P52" s="8">
        <f t="shared" si="2"/>
        <v>0</v>
      </c>
      <c r="Q52" s="5" t="s">
        <v>1106</v>
      </c>
      <c r="R52" s="14" t="s">
        <v>1107</v>
      </c>
      <c r="S52" s="13" t="s">
        <v>12</v>
      </c>
      <c r="T52" s="3" t="s">
        <v>12</v>
      </c>
      <c r="U52" s="5">
        <v>1136684</v>
      </c>
      <c r="V52" s="5">
        <v>0.42799999999999999</v>
      </c>
      <c r="W52" s="5">
        <v>4.7999999999999996E-3</v>
      </c>
      <c r="X52" s="5">
        <v>25</v>
      </c>
      <c r="Y52" s="5">
        <v>810</v>
      </c>
      <c r="Z52" s="5">
        <v>810</v>
      </c>
      <c r="AA52" s="5">
        <v>230</v>
      </c>
      <c r="AB52" s="5">
        <v>10.7</v>
      </c>
      <c r="AC52" s="5">
        <v>0.15090300000000001</v>
      </c>
    </row>
    <row r="53" spans="1:29" ht="24.7" x14ac:dyDescent="0.5">
      <c r="A53" s="19"/>
      <c r="B53" s="5">
        <v>49</v>
      </c>
      <c r="C53" s="165"/>
      <c r="D53" s="118">
        <v>1237320</v>
      </c>
      <c r="E53" s="6" t="s">
        <v>238</v>
      </c>
      <c r="F53" s="11" t="s">
        <v>13</v>
      </c>
      <c r="G53" s="90" t="s">
        <v>152</v>
      </c>
      <c r="H53" s="78" t="s">
        <v>78</v>
      </c>
      <c r="I53" s="10" t="s">
        <v>1102</v>
      </c>
      <c r="J53" s="157">
        <v>284</v>
      </c>
      <c r="K53" s="8">
        <v>298</v>
      </c>
      <c r="L53" s="156">
        <f t="shared" si="0"/>
        <v>0.05</v>
      </c>
      <c r="M53" s="125">
        <f>VLOOKUP(F53,Оглавление!$J$4:$K$39,2,FALSE)</f>
        <v>0</v>
      </c>
      <c r="N53" s="8">
        <f t="shared" si="1"/>
        <v>298</v>
      </c>
      <c r="O53" s="105"/>
      <c r="P53" s="8">
        <f t="shared" si="2"/>
        <v>0</v>
      </c>
      <c r="Q53" s="5" t="s">
        <v>1110</v>
      </c>
      <c r="R53" s="14" t="s">
        <v>1118</v>
      </c>
      <c r="S53" s="13" t="s">
        <v>12</v>
      </c>
      <c r="T53" s="3" t="s">
        <v>12</v>
      </c>
      <c r="U53" s="5" t="s">
        <v>12</v>
      </c>
      <c r="V53" s="5" t="s">
        <v>12</v>
      </c>
      <c r="W53" s="5" t="s">
        <v>12</v>
      </c>
      <c r="X53" s="5">
        <v>100</v>
      </c>
      <c r="Y53" s="5" t="s">
        <v>12</v>
      </c>
      <c r="Z53" s="5" t="s">
        <v>12</v>
      </c>
      <c r="AA53" s="5" t="s">
        <v>12</v>
      </c>
      <c r="AB53" s="5" t="s">
        <v>12</v>
      </c>
      <c r="AC53" s="5" t="s">
        <v>12</v>
      </c>
    </row>
    <row r="54" spans="1:29" ht="24.7" x14ac:dyDescent="0.5">
      <c r="A54" s="19"/>
      <c r="B54" s="5">
        <v>50</v>
      </c>
      <c r="C54" s="165"/>
      <c r="D54" s="118">
        <v>1237321</v>
      </c>
      <c r="E54" s="6" t="s">
        <v>239</v>
      </c>
      <c r="F54" s="11" t="s">
        <v>13</v>
      </c>
      <c r="G54" s="90" t="s">
        <v>152</v>
      </c>
      <c r="H54" s="78" t="s">
        <v>78</v>
      </c>
      <c r="I54" s="10" t="s">
        <v>1102</v>
      </c>
      <c r="J54" s="157">
        <v>392</v>
      </c>
      <c r="K54" s="8">
        <v>412</v>
      </c>
      <c r="L54" s="156">
        <f t="shared" si="0"/>
        <v>0.05</v>
      </c>
      <c r="M54" s="125">
        <f>VLOOKUP(F54,Оглавление!$J$4:$K$39,2,FALSE)</f>
        <v>0</v>
      </c>
      <c r="N54" s="8">
        <f t="shared" si="1"/>
        <v>412</v>
      </c>
      <c r="O54" s="105"/>
      <c r="P54" s="8">
        <f t="shared" si="2"/>
        <v>0</v>
      </c>
      <c r="Q54" s="5" t="s">
        <v>1110</v>
      </c>
      <c r="R54" s="14" t="s">
        <v>1118</v>
      </c>
      <c r="S54" s="13" t="s">
        <v>12</v>
      </c>
      <c r="T54" s="3" t="s">
        <v>12</v>
      </c>
      <c r="U54" s="5" t="s">
        <v>12</v>
      </c>
      <c r="V54" s="5" t="s">
        <v>12</v>
      </c>
      <c r="W54" s="5" t="s">
        <v>12</v>
      </c>
      <c r="X54" s="5">
        <v>50</v>
      </c>
      <c r="Y54" s="5" t="s">
        <v>12</v>
      </c>
      <c r="Z54" s="5" t="s">
        <v>12</v>
      </c>
      <c r="AA54" s="5" t="s">
        <v>12</v>
      </c>
      <c r="AB54" s="5" t="s">
        <v>12</v>
      </c>
      <c r="AC54" s="5" t="s">
        <v>12</v>
      </c>
    </row>
    <row r="55" spans="1:29" ht="24.7" x14ac:dyDescent="0.5">
      <c r="A55" s="19"/>
      <c r="B55" s="5">
        <v>51</v>
      </c>
      <c r="C55" s="165"/>
      <c r="D55" s="118">
        <v>1237322</v>
      </c>
      <c r="E55" s="6" t="s">
        <v>240</v>
      </c>
      <c r="F55" s="11" t="s">
        <v>13</v>
      </c>
      <c r="G55" s="90" t="s">
        <v>152</v>
      </c>
      <c r="H55" s="78" t="s">
        <v>78</v>
      </c>
      <c r="I55" s="10" t="s">
        <v>1102</v>
      </c>
      <c r="J55" s="157">
        <v>642</v>
      </c>
      <c r="K55" s="8">
        <v>674</v>
      </c>
      <c r="L55" s="156">
        <f t="shared" si="0"/>
        <v>0.05</v>
      </c>
      <c r="M55" s="125">
        <f>VLOOKUP(F55,Оглавление!$J$4:$K$39,2,FALSE)</f>
        <v>0</v>
      </c>
      <c r="N55" s="8">
        <f t="shared" si="1"/>
        <v>674</v>
      </c>
      <c r="O55" s="105"/>
      <c r="P55" s="8">
        <f t="shared" si="2"/>
        <v>0</v>
      </c>
      <c r="Q55" s="5" t="s">
        <v>1110</v>
      </c>
      <c r="R55" s="14" t="s">
        <v>1118</v>
      </c>
      <c r="S55" s="13" t="s">
        <v>12</v>
      </c>
      <c r="T55" s="3" t="s">
        <v>12</v>
      </c>
      <c r="U55" s="5" t="s">
        <v>12</v>
      </c>
      <c r="V55" s="5" t="s">
        <v>12</v>
      </c>
      <c r="W55" s="5" t="s">
        <v>12</v>
      </c>
      <c r="X55" s="5">
        <v>25</v>
      </c>
      <c r="Y55" s="5" t="s">
        <v>12</v>
      </c>
      <c r="Z55" s="5" t="s">
        <v>12</v>
      </c>
      <c r="AA55" s="5" t="s">
        <v>12</v>
      </c>
      <c r="AB55" s="5" t="s">
        <v>12</v>
      </c>
      <c r="AC55" s="5" t="s">
        <v>12</v>
      </c>
    </row>
    <row r="56" spans="1:29" ht="24.7" x14ac:dyDescent="0.5">
      <c r="A56" s="19"/>
      <c r="B56" s="5">
        <v>52</v>
      </c>
      <c r="C56" s="165"/>
      <c r="D56" s="118">
        <v>1237323</v>
      </c>
      <c r="E56" s="6" t="s">
        <v>241</v>
      </c>
      <c r="F56" s="11" t="s">
        <v>13</v>
      </c>
      <c r="G56" s="90" t="s">
        <v>152</v>
      </c>
      <c r="H56" s="78" t="s">
        <v>78</v>
      </c>
      <c r="I56" s="10" t="s">
        <v>1102</v>
      </c>
      <c r="J56" s="157">
        <v>912</v>
      </c>
      <c r="K56" s="8">
        <v>958</v>
      </c>
      <c r="L56" s="156">
        <f t="shared" si="0"/>
        <v>0.05</v>
      </c>
      <c r="M56" s="125">
        <f>VLOOKUP(F56,Оглавление!$J$4:$K$39,2,FALSE)</f>
        <v>0</v>
      </c>
      <c r="N56" s="8">
        <f t="shared" si="1"/>
        <v>958</v>
      </c>
      <c r="O56" s="105"/>
      <c r="P56" s="8">
        <f t="shared" si="2"/>
        <v>0</v>
      </c>
      <c r="Q56" s="5" t="s">
        <v>1110</v>
      </c>
      <c r="R56" s="14" t="s">
        <v>1118</v>
      </c>
      <c r="S56" s="13" t="s">
        <v>12</v>
      </c>
      <c r="T56" s="3" t="s">
        <v>12</v>
      </c>
      <c r="U56" s="5" t="s">
        <v>12</v>
      </c>
      <c r="V56" s="5" t="s">
        <v>12</v>
      </c>
      <c r="W56" s="5" t="s">
        <v>12</v>
      </c>
      <c r="X56" s="5">
        <v>25</v>
      </c>
      <c r="Y56" s="5" t="s">
        <v>12</v>
      </c>
      <c r="Z56" s="5" t="s">
        <v>12</v>
      </c>
      <c r="AA56" s="5" t="s">
        <v>12</v>
      </c>
      <c r="AB56" s="5" t="s">
        <v>12</v>
      </c>
      <c r="AC56" s="5" t="s">
        <v>12</v>
      </c>
    </row>
    <row r="57" spans="1:29" ht="24.7" x14ac:dyDescent="0.5">
      <c r="A57" s="19"/>
      <c r="B57" s="5">
        <v>53</v>
      </c>
      <c r="C57" s="165"/>
      <c r="D57" s="118">
        <v>1237324</v>
      </c>
      <c r="E57" s="6" t="s">
        <v>242</v>
      </c>
      <c r="F57" s="11" t="s">
        <v>13</v>
      </c>
      <c r="G57" s="90" t="s">
        <v>152</v>
      </c>
      <c r="H57" s="78" t="s">
        <v>78</v>
      </c>
      <c r="I57" s="10" t="s">
        <v>1102</v>
      </c>
      <c r="J57" s="157">
        <v>284</v>
      </c>
      <c r="K57" s="8">
        <v>298</v>
      </c>
      <c r="L57" s="156">
        <f t="shared" si="0"/>
        <v>0.05</v>
      </c>
      <c r="M57" s="125">
        <f>VLOOKUP(F57,Оглавление!$J$4:$K$39,2,FALSE)</f>
        <v>0</v>
      </c>
      <c r="N57" s="8">
        <f t="shared" si="1"/>
        <v>298</v>
      </c>
      <c r="O57" s="105"/>
      <c r="P57" s="8">
        <f t="shared" si="2"/>
        <v>0</v>
      </c>
      <c r="Q57" s="5" t="s">
        <v>1110</v>
      </c>
      <c r="R57" s="14" t="s">
        <v>1118</v>
      </c>
      <c r="S57" s="13" t="s">
        <v>12</v>
      </c>
      <c r="T57" s="3" t="s">
        <v>12</v>
      </c>
      <c r="U57" s="5" t="s">
        <v>12</v>
      </c>
      <c r="V57" s="5" t="s">
        <v>12</v>
      </c>
      <c r="W57" s="5" t="s">
        <v>12</v>
      </c>
      <c r="X57" s="5">
        <v>100</v>
      </c>
      <c r="Y57" s="5" t="s">
        <v>12</v>
      </c>
      <c r="Z57" s="5" t="s">
        <v>12</v>
      </c>
      <c r="AA57" s="5" t="s">
        <v>12</v>
      </c>
      <c r="AB57" s="5" t="s">
        <v>12</v>
      </c>
      <c r="AC57" s="5" t="s">
        <v>12</v>
      </c>
    </row>
    <row r="58" spans="1:29" ht="24.7" x14ac:dyDescent="0.5">
      <c r="A58" s="19"/>
      <c r="B58" s="5">
        <v>54</v>
      </c>
      <c r="C58" s="165"/>
      <c r="D58" s="118">
        <v>1237325</v>
      </c>
      <c r="E58" s="6" t="s">
        <v>243</v>
      </c>
      <c r="F58" s="11" t="s">
        <v>13</v>
      </c>
      <c r="G58" s="90" t="s">
        <v>152</v>
      </c>
      <c r="H58" s="78" t="s">
        <v>78</v>
      </c>
      <c r="I58" s="10" t="s">
        <v>1102</v>
      </c>
      <c r="J58" s="157">
        <v>392</v>
      </c>
      <c r="K58" s="8">
        <v>412</v>
      </c>
      <c r="L58" s="156">
        <f t="shared" si="0"/>
        <v>0.05</v>
      </c>
      <c r="M58" s="125">
        <f>VLOOKUP(F58,Оглавление!$J$4:$K$39,2,FALSE)</f>
        <v>0</v>
      </c>
      <c r="N58" s="8">
        <f t="shared" si="1"/>
        <v>412</v>
      </c>
      <c r="O58" s="105"/>
      <c r="P58" s="8">
        <f t="shared" si="2"/>
        <v>0</v>
      </c>
      <c r="Q58" s="5" t="s">
        <v>1110</v>
      </c>
      <c r="R58" s="14" t="s">
        <v>1118</v>
      </c>
      <c r="S58" s="13" t="s">
        <v>12</v>
      </c>
      <c r="T58" s="3" t="s">
        <v>12</v>
      </c>
      <c r="U58" s="5" t="s">
        <v>12</v>
      </c>
      <c r="V58" s="5" t="s">
        <v>12</v>
      </c>
      <c r="W58" s="5" t="s">
        <v>12</v>
      </c>
      <c r="X58" s="5">
        <v>50</v>
      </c>
      <c r="Y58" s="5" t="s">
        <v>12</v>
      </c>
      <c r="Z58" s="5" t="s">
        <v>12</v>
      </c>
      <c r="AA58" s="5" t="s">
        <v>12</v>
      </c>
      <c r="AB58" s="5" t="s">
        <v>12</v>
      </c>
      <c r="AC58" s="5" t="s">
        <v>12</v>
      </c>
    </row>
    <row r="59" spans="1:29" ht="24.7" x14ac:dyDescent="0.5">
      <c r="A59" s="19"/>
      <c r="B59" s="5">
        <v>55</v>
      </c>
      <c r="C59" s="165"/>
      <c r="D59" s="118">
        <v>1237326</v>
      </c>
      <c r="E59" s="6" t="s">
        <v>244</v>
      </c>
      <c r="F59" s="11" t="s">
        <v>13</v>
      </c>
      <c r="G59" s="90" t="s">
        <v>152</v>
      </c>
      <c r="H59" s="78" t="s">
        <v>78</v>
      </c>
      <c r="I59" s="10" t="s">
        <v>1102</v>
      </c>
      <c r="J59" s="157">
        <v>642</v>
      </c>
      <c r="K59" s="8">
        <v>674</v>
      </c>
      <c r="L59" s="156">
        <f t="shared" si="0"/>
        <v>0.05</v>
      </c>
      <c r="M59" s="125">
        <f>VLOOKUP(F59,Оглавление!$J$4:$K$39,2,FALSE)</f>
        <v>0</v>
      </c>
      <c r="N59" s="8">
        <f t="shared" si="1"/>
        <v>674</v>
      </c>
      <c r="O59" s="105"/>
      <c r="P59" s="8">
        <f t="shared" si="2"/>
        <v>0</v>
      </c>
      <c r="Q59" s="5" t="s">
        <v>1110</v>
      </c>
      <c r="R59" s="14" t="s">
        <v>1118</v>
      </c>
      <c r="S59" s="13" t="s">
        <v>12</v>
      </c>
      <c r="T59" s="3" t="s">
        <v>12</v>
      </c>
      <c r="U59" s="5" t="s">
        <v>12</v>
      </c>
      <c r="V59" s="5" t="s">
        <v>12</v>
      </c>
      <c r="W59" s="5" t="s">
        <v>12</v>
      </c>
      <c r="X59" s="5">
        <v>25</v>
      </c>
      <c r="Y59" s="5" t="s">
        <v>12</v>
      </c>
      <c r="Z59" s="5" t="s">
        <v>12</v>
      </c>
      <c r="AA59" s="5" t="s">
        <v>12</v>
      </c>
      <c r="AB59" s="5" t="s">
        <v>12</v>
      </c>
      <c r="AC59" s="5" t="s">
        <v>12</v>
      </c>
    </row>
    <row r="60" spans="1:29" ht="24.7" x14ac:dyDescent="0.5">
      <c r="A60" s="19"/>
      <c r="B60" s="5">
        <v>56</v>
      </c>
      <c r="C60" s="165"/>
      <c r="D60" s="118">
        <v>1237327</v>
      </c>
      <c r="E60" s="6" t="s">
        <v>245</v>
      </c>
      <c r="F60" s="11" t="s">
        <v>13</v>
      </c>
      <c r="G60" s="90" t="s">
        <v>152</v>
      </c>
      <c r="H60" s="78" t="s">
        <v>78</v>
      </c>
      <c r="I60" s="10" t="s">
        <v>1102</v>
      </c>
      <c r="J60" s="157">
        <v>912</v>
      </c>
      <c r="K60" s="8">
        <v>958</v>
      </c>
      <c r="L60" s="156">
        <f t="shared" si="0"/>
        <v>0.05</v>
      </c>
      <c r="M60" s="125">
        <f>VLOOKUP(F60,Оглавление!$J$4:$K$39,2,FALSE)</f>
        <v>0</v>
      </c>
      <c r="N60" s="8">
        <f t="shared" si="1"/>
        <v>958</v>
      </c>
      <c r="O60" s="105"/>
      <c r="P60" s="8">
        <f t="shared" si="2"/>
        <v>0</v>
      </c>
      <c r="Q60" s="5" t="s">
        <v>1110</v>
      </c>
      <c r="R60" s="14" t="s">
        <v>1118</v>
      </c>
      <c r="S60" s="13" t="s">
        <v>12</v>
      </c>
      <c r="T60" s="3" t="s">
        <v>12</v>
      </c>
      <c r="U60" s="5" t="s">
        <v>12</v>
      </c>
      <c r="V60" s="5" t="s">
        <v>12</v>
      </c>
      <c r="W60" s="5" t="s">
        <v>12</v>
      </c>
      <c r="X60" s="5">
        <v>25</v>
      </c>
      <c r="Y60" s="5" t="s">
        <v>12</v>
      </c>
      <c r="Z60" s="5" t="s">
        <v>12</v>
      </c>
      <c r="AA60" s="5" t="s">
        <v>12</v>
      </c>
      <c r="AB60" s="5" t="s">
        <v>12</v>
      </c>
      <c r="AC60" s="5" t="s">
        <v>12</v>
      </c>
    </row>
    <row r="61" spans="1:29" ht="24.7" x14ac:dyDescent="0.5">
      <c r="A61" s="19"/>
      <c r="B61" s="5">
        <v>57</v>
      </c>
      <c r="C61" s="165"/>
      <c r="D61" s="118">
        <v>1237328</v>
      </c>
      <c r="E61" s="6" t="s">
        <v>246</v>
      </c>
      <c r="F61" s="11" t="s">
        <v>13</v>
      </c>
      <c r="G61" s="90" t="s">
        <v>152</v>
      </c>
      <c r="H61" s="78" t="s">
        <v>78</v>
      </c>
      <c r="I61" s="10" t="s">
        <v>1102</v>
      </c>
      <c r="J61" s="157">
        <v>396</v>
      </c>
      <c r="K61" s="8">
        <v>416</v>
      </c>
      <c r="L61" s="156">
        <f t="shared" si="0"/>
        <v>0.05</v>
      </c>
      <c r="M61" s="125">
        <f>VLOOKUP(F61,Оглавление!$J$4:$K$39,2,FALSE)</f>
        <v>0</v>
      </c>
      <c r="N61" s="8">
        <f t="shared" si="1"/>
        <v>416</v>
      </c>
      <c r="O61" s="105"/>
      <c r="P61" s="8">
        <f t="shared" si="2"/>
        <v>0</v>
      </c>
      <c r="Q61" s="5" t="s">
        <v>1110</v>
      </c>
      <c r="R61" s="14" t="s">
        <v>1118</v>
      </c>
      <c r="S61" s="13" t="s">
        <v>12</v>
      </c>
      <c r="T61" s="3" t="s">
        <v>12</v>
      </c>
      <c r="U61" s="5" t="s">
        <v>12</v>
      </c>
      <c r="V61" s="5">
        <v>0.13200000000000001</v>
      </c>
      <c r="W61" s="5">
        <v>2.4750000000000002E-3</v>
      </c>
      <c r="X61" s="5">
        <v>50</v>
      </c>
      <c r="Y61" s="5">
        <v>750</v>
      </c>
      <c r="Z61" s="5">
        <v>750</v>
      </c>
      <c r="AA61" s="5">
        <v>220</v>
      </c>
      <c r="AB61" s="5">
        <v>6.6</v>
      </c>
      <c r="AC61" s="5">
        <v>0.12375</v>
      </c>
    </row>
    <row r="62" spans="1:29" ht="24.7" x14ac:dyDescent="0.5">
      <c r="A62" s="19"/>
      <c r="B62" s="5">
        <v>58</v>
      </c>
      <c r="C62" s="165"/>
      <c r="D62" s="118">
        <v>1237329</v>
      </c>
      <c r="E62" s="6" t="s">
        <v>247</v>
      </c>
      <c r="F62" s="11" t="s">
        <v>13</v>
      </c>
      <c r="G62" s="90" t="s">
        <v>152</v>
      </c>
      <c r="H62" s="78" t="s">
        <v>78</v>
      </c>
      <c r="I62" s="10" t="s">
        <v>1102</v>
      </c>
      <c r="J62" s="157">
        <v>524</v>
      </c>
      <c r="K62" s="8">
        <v>550</v>
      </c>
      <c r="L62" s="156">
        <f t="shared" si="0"/>
        <v>0.05</v>
      </c>
      <c r="M62" s="125">
        <f>VLOOKUP(F62,Оглавление!$J$4:$K$39,2,FALSE)</f>
        <v>0</v>
      </c>
      <c r="N62" s="8">
        <f t="shared" si="1"/>
        <v>550</v>
      </c>
      <c r="O62" s="105"/>
      <c r="P62" s="8">
        <f>N62*O62</f>
        <v>0</v>
      </c>
      <c r="Q62" s="5" t="s">
        <v>1110</v>
      </c>
      <c r="R62" s="14" t="s">
        <v>1118</v>
      </c>
      <c r="S62" s="13" t="s">
        <v>12</v>
      </c>
      <c r="T62" s="3" t="s">
        <v>12</v>
      </c>
      <c r="U62" s="5" t="s">
        <v>12</v>
      </c>
      <c r="V62" s="5">
        <v>0.185</v>
      </c>
      <c r="W62" s="5">
        <v>3.4949999999999998E-3</v>
      </c>
      <c r="X62" s="5">
        <v>50</v>
      </c>
      <c r="Y62" s="5">
        <v>790</v>
      </c>
      <c r="Z62" s="5">
        <v>790</v>
      </c>
      <c r="AA62" s="5">
        <v>280</v>
      </c>
      <c r="AB62" s="5">
        <v>9.25</v>
      </c>
      <c r="AC62" s="5">
        <v>0.17474799999999999</v>
      </c>
    </row>
    <row r="63" spans="1:29" ht="24.7" x14ac:dyDescent="0.5">
      <c r="A63" s="19"/>
      <c r="B63" s="5">
        <v>59</v>
      </c>
      <c r="C63" s="165"/>
      <c r="D63" s="118">
        <v>1238242</v>
      </c>
      <c r="E63" s="6" t="s">
        <v>248</v>
      </c>
      <c r="F63" s="11" t="s">
        <v>13</v>
      </c>
      <c r="G63" s="90" t="s">
        <v>152</v>
      </c>
      <c r="H63" s="78" t="s">
        <v>78</v>
      </c>
      <c r="I63" s="10" t="s">
        <v>1102</v>
      </c>
      <c r="J63" s="157">
        <v>737</v>
      </c>
      <c r="K63" s="8">
        <v>774</v>
      </c>
      <c r="L63" s="156">
        <f t="shared" si="0"/>
        <v>0.05</v>
      </c>
      <c r="M63" s="125">
        <f>VLOOKUP(F63,Оглавление!$J$4:$K$39,2,FALSE)</f>
        <v>0</v>
      </c>
      <c r="N63" s="8">
        <f t="shared" si="1"/>
        <v>774</v>
      </c>
      <c r="O63" s="105"/>
      <c r="P63" s="8">
        <f>N63*O63</f>
        <v>0</v>
      </c>
      <c r="Q63" s="5" t="s">
        <v>1110</v>
      </c>
      <c r="R63" s="14" t="s">
        <v>1118</v>
      </c>
      <c r="S63" s="13" t="s">
        <v>12</v>
      </c>
      <c r="T63" s="3" t="s">
        <v>12</v>
      </c>
      <c r="U63" s="5" t="s">
        <v>12</v>
      </c>
      <c r="V63" s="5">
        <v>0.28799999999999998</v>
      </c>
      <c r="W63" s="5">
        <v>4.9500000000000004E-3</v>
      </c>
      <c r="X63" s="5">
        <v>25</v>
      </c>
      <c r="Y63" s="5">
        <v>750</v>
      </c>
      <c r="Z63" s="5">
        <v>750</v>
      </c>
      <c r="AA63" s="5">
        <v>220</v>
      </c>
      <c r="AB63" s="5">
        <v>7.2</v>
      </c>
      <c r="AC63" s="5">
        <v>0.12375</v>
      </c>
    </row>
    <row r="64" spans="1:29" ht="24.7" x14ac:dyDescent="0.5">
      <c r="A64" s="19"/>
      <c r="B64" s="5">
        <v>60</v>
      </c>
      <c r="C64" s="165"/>
      <c r="D64" s="118">
        <v>1237330</v>
      </c>
      <c r="E64" s="6" t="s">
        <v>249</v>
      </c>
      <c r="F64" s="11" t="s">
        <v>13</v>
      </c>
      <c r="G64" s="90" t="s">
        <v>152</v>
      </c>
      <c r="H64" s="78" t="s">
        <v>78</v>
      </c>
      <c r="I64" s="10" t="s">
        <v>1102</v>
      </c>
      <c r="J64" s="157">
        <v>396</v>
      </c>
      <c r="K64" s="8">
        <v>416</v>
      </c>
      <c r="L64" s="156">
        <f t="shared" si="0"/>
        <v>0.05</v>
      </c>
      <c r="M64" s="125">
        <f>VLOOKUP(F64,Оглавление!$J$4:$K$39,2,FALSE)</f>
        <v>0</v>
      </c>
      <c r="N64" s="8">
        <f t="shared" si="1"/>
        <v>416</v>
      </c>
      <c r="O64" s="105"/>
      <c r="P64" s="8">
        <f t="shared" ref="P64:P288" si="3">N64*O64</f>
        <v>0</v>
      </c>
      <c r="Q64" s="5" t="s">
        <v>1110</v>
      </c>
      <c r="R64" s="14" t="s">
        <v>1118</v>
      </c>
      <c r="S64" s="13" t="s">
        <v>12</v>
      </c>
      <c r="T64" s="3" t="s">
        <v>12</v>
      </c>
      <c r="U64" s="5" t="s">
        <v>12</v>
      </c>
      <c r="V64" s="5">
        <v>0.13200000000000001</v>
      </c>
      <c r="W64" s="5">
        <v>2.4750000000000002E-3</v>
      </c>
      <c r="X64" s="5">
        <v>50</v>
      </c>
      <c r="Y64" s="5">
        <v>750</v>
      </c>
      <c r="Z64" s="5">
        <v>750</v>
      </c>
      <c r="AA64" s="5">
        <v>220</v>
      </c>
      <c r="AB64" s="5">
        <v>6.6</v>
      </c>
      <c r="AC64" s="5">
        <v>0.12375</v>
      </c>
    </row>
    <row r="65" spans="1:29" ht="24.7" x14ac:dyDescent="0.5">
      <c r="A65" s="19"/>
      <c r="B65" s="5">
        <v>61</v>
      </c>
      <c r="C65" s="165"/>
      <c r="D65" s="118">
        <v>1237331</v>
      </c>
      <c r="E65" s="6" t="s">
        <v>250</v>
      </c>
      <c r="F65" s="11" t="s">
        <v>13</v>
      </c>
      <c r="G65" s="90" t="s">
        <v>152</v>
      </c>
      <c r="H65" s="78" t="s">
        <v>78</v>
      </c>
      <c r="I65" s="10" t="s">
        <v>1102</v>
      </c>
      <c r="J65" s="157">
        <v>524</v>
      </c>
      <c r="K65" s="8">
        <v>550</v>
      </c>
      <c r="L65" s="156">
        <f t="shared" si="0"/>
        <v>0.05</v>
      </c>
      <c r="M65" s="125">
        <f>VLOOKUP(F65,Оглавление!$J$4:$K$39,2,FALSE)</f>
        <v>0</v>
      </c>
      <c r="N65" s="8">
        <f t="shared" si="1"/>
        <v>550</v>
      </c>
      <c r="O65" s="105"/>
      <c r="P65" s="8">
        <f t="shared" si="3"/>
        <v>0</v>
      </c>
      <c r="Q65" s="5" t="s">
        <v>1110</v>
      </c>
      <c r="R65" s="14" t="s">
        <v>1118</v>
      </c>
      <c r="S65" s="13" t="s">
        <v>12</v>
      </c>
      <c r="T65" s="3" t="s">
        <v>12</v>
      </c>
      <c r="U65" s="5" t="s">
        <v>12</v>
      </c>
      <c r="V65" s="5">
        <v>0.185</v>
      </c>
      <c r="W65" s="5">
        <v>3.4949999999999998E-3</v>
      </c>
      <c r="X65" s="5">
        <v>50</v>
      </c>
      <c r="Y65" s="5">
        <v>790</v>
      </c>
      <c r="Z65" s="5">
        <v>790</v>
      </c>
      <c r="AA65" s="5">
        <v>280</v>
      </c>
      <c r="AB65" s="5">
        <v>9.25</v>
      </c>
      <c r="AC65" s="5">
        <v>0.17474799999999999</v>
      </c>
    </row>
    <row r="66" spans="1:29" ht="24.7" x14ac:dyDescent="0.5">
      <c r="A66" s="19"/>
      <c r="B66" s="5">
        <v>62</v>
      </c>
      <c r="C66" s="165"/>
      <c r="D66" s="118">
        <v>1238244</v>
      </c>
      <c r="E66" s="6" t="s">
        <v>251</v>
      </c>
      <c r="F66" s="11" t="s">
        <v>13</v>
      </c>
      <c r="G66" s="90" t="s">
        <v>152</v>
      </c>
      <c r="H66" s="78" t="s">
        <v>78</v>
      </c>
      <c r="I66" s="10" t="s">
        <v>1102</v>
      </c>
      <c r="J66" s="157">
        <v>737</v>
      </c>
      <c r="K66" s="8">
        <v>774</v>
      </c>
      <c r="L66" s="156">
        <f t="shared" si="0"/>
        <v>0.05</v>
      </c>
      <c r="M66" s="125">
        <f>VLOOKUP(F66,Оглавление!$J$4:$K$39,2,FALSE)</f>
        <v>0</v>
      </c>
      <c r="N66" s="8">
        <f t="shared" si="1"/>
        <v>774</v>
      </c>
      <c r="O66" s="105"/>
      <c r="P66" s="8">
        <f t="shared" si="3"/>
        <v>0</v>
      </c>
      <c r="Q66" s="5" t="s">
        <v>1110</v>
      </c>
      <c r="R66" s="14" t="s">
        <v>1118</v>
      </c>
      <c r="S66" s="13" t="s">
        <v>12</v>
      </c>
      <c r="T66" s="3" t="s">
        <v>12</v>
      </c>
      <c r="U66" s="5" t="s">
        <v>12</v>
      </c>
      <c r="V66" s="5">
        <v>0.28799999999999998</v>
      </c>
      <c r="W66" s="5">
        <v>4.9500000000000004E-3</v>
      </c>
      <c r="X66" s="5">
        <v>25</v>
      </c>
      <c r="Y66" s="5">
        <v>750</v>
      </c>
      <c r="Z66" s="5">
        <v>750</v>
      </c>
      <c r="AA66" s="5">
        <v>220</v>
      </c>
      <c r="AB66" s="5">
        <v>7.2</v>
      </c>
      <c r="AC66" s="5">
        <v>0.12375</v>
      </c>
    </row>
    <row r="67" spans="1:29" x14ac:dyDescent="0.5">
      <c r="A67" s="61"/>
      <c r="B67" s="5">
        <v>63</v>
      </c>
      <c r="C67" s="147" t="s">
        <v>102</v>
      </c>
      <c r="D67" s="132"/>
      <c r="E67" s="132"/>
      <c r="F67" s="133"/>
      <c r="G67" s="132"/>
      <c r="H67" s="132"/>
      <c r="I67" s="134"/>
      <c r="J67" s="158"/>
      <c r="K67" s="135"/>
      <c r="L67" s="135"/>
      <c r="M67" s="135"/>
      <c r="N67" s="135"/>
      <c r="O67" s="136"/>
      <c r="P67" s="135"/>
      <c r="Q67" s="52"/>
      <c r="R67" s="72"/>
      <c r="S67" s="69"/>
      <c r="T67" s="70"/>
      <c r="U67" s="70"/>
      <c r="V67" s="52"/>
      <c r="W67" s="52"/>
      <c r="X67" s="52"/>
      <c r="Y67" s="52"/>
      <c r="Z67" s="52"/>
      <c r="AA67" s="52"/>
      <c r="AB67" s="52"/>
      <c r="AC67" s="52"/>
    </row>
    <row r="68" spans="1:29" ht="38.25" customHeight="1" x14ac:dyDescent="0.5">
      <c r="A68" s="1"/>
      <c r="B68" s="5">
        <v>64</v>
      </c>
      <c r="C68" s="51"/>
      <c r="D68" s="118">
        <v>1135619</v>
      </c>
      <c r="E68" s="6" t="s">
        <v>252</v>
      </c>
      <c r="F68" s="11" t="s">
        <v>253</v>
      </c>
      <c r="G68" s="100" t="s">
        <v>154</v>
      </c>
      <c r="H68" s="10" t="s">
        <v>79</v>
      </c>
      <c r="I68" s="5" t="s">
        <v>1101</v>
      </c>
      <c r="J68" s="157">
        <v>260</v>
      </c>
      <c r="K68" s="8">
        <v>260</v>
      </c>
      <c r="L68" s="156">
        <f>ROUND(K68/J68-1,2)</f>
        <v>0</v>
      </c>
      <c r="M68" s="125">
        <f>VLOOKUP(F68,Оглавление!$J$4:$K$39,2,FALSE)</f>
        <v>0</v>
      </c>
      <c r="N68" s="8">
        <f t="shared" si="1"/>
        <v>260</v>
      </c>
      <c r="O68" s="105"/>
      <c r="P68" s="8">
        <f t="shared" ref="P68" si="4">N68*O68</f>
        <v>0</v>
      </c>
      <c r="Q68" s="10" t="s">
        <v>1106</v>
      </c>
      <c r="R68" s="14" t="s">
        <v>1119</v>
      </c>
      <c r="S68" s="13">
        <v>1086577</v>
      </c>
      <c r="T68" s="5" t="s">
        <v>12</v>
      </c>
      <c r="U68" s="5" t="s">
        <v>12</v>
      </c>
      <c r="V68" s="5">
        <v>0.11799999999999999</v>
      </c>
      <c r="W68" s="5">
        <v>7.6099999999999996E-4</v>
      </c>
      <c r="X68" s="5">
        <v>200</v>
      </c>
      <c r="Y68" s="5">
        <v>780</v>
      </c>
      <c r="Z68" s="5">
        <v>780</v>
      </c>
      <c r="AA68" s="5">
        <v>275</v>
      </c>
      <c r="AB68" s="5">
        <v>23.599999999999998</v>
      </c>
      <c r="AC68" s="5">
        <v>0.16730999999999999</v>
      </c>
    </row>
    <row r="69" spans="1:29" x14ac:dyDescent="0.5">
      <c r="A69" s="61"/>
      <c r="B69" s="5">
        <v>65</v>
      </c>
      <c r="C69" s="147" t="s">
        <v>60</v>
      </c>
      <c r="D69" s="132"/>
      <c r="E69" s="132"/>
      <c r="F69" s="133"/>
      <c r="G69" s="132"/>
      <c r="H69" s="132"/>
      <c r="I69" s="134"/>
      <c r="J69" s="158"/>
      <c r="K69" s="135"/>
      <c r="L69" s="135"/>
      <c r="M69" s="135"/>
      <c r="N69" s="135"/>
      <c r="O69" s="136"/>
      <c r="P69" s="135"/>
      <c r="Q69" s="52"/>
      <c r="R69" s="72"/>
      <c r="S69" s="69"/>
      <c r="T69" s="70"/>
      <c r="U69" s="70"/>
      <c r="V69" s="52"/>
      <c r="W69" s="52"/>
      <c r="X69" s="52"/>
      <c r="Y69" s="52"/>
      <c r="Z69" s="52"/>
      <c r="AA69" s="52"/>
      <c r="AB69" s="52"/>
      <c r="AC69" s="52"/>
    </row>
    <row r="70" spans="1:29" ht="24.7" x14ac:dyDescent="0.5">
      <c r="A70" s="58"/>
      <c r="B70" s="5">
        <v>66</v>
      </c>
      <c r="C70" s="164"/>
      <c r="D70" s="118">
        <v>1136073</v>
      </c>
      <c r="E70" s="6" t="s">
        <v>254</v>
      </c>
      <c r="F70" s="11" t="s">
        <v>45</v>
      </c>
      <c r="G70" s="100" t="s">
        <v>154</v>
      </c>
      <c r="H70" s="10" t="s">
        <v>115</v>
      </c>
      <c r="I70" s="10" t="s">
        <v>1101</v>
      </c>
      <c r="J70" s="157">
        <v>49</v>
      </c>
      <c r="K70" s="8">
        <v>51</v>
      </c>
      <c r="L70" s="156">
        <f t="shared" ref="L70:L93" si="5">ROUND(K70/J70-1,2)</f>
        <v>0.04</v>
      </c>
      <c r="M70" s="125">
        <f>VLOOKUP(F70,Оглавление!$J$4:$K$39,2,FALSE)</f>
        <v>0</v>
      </c>
      <c r="N70" s="8">
        <f t="shared" si="1"/>
        <v>51</v>
      </c>
      <c r="O70" s="105"/>
      <c r="P70" s="8">
        <f t="shared" ref="P70:P93" si="6">N70*O70</f>
        <v>0</v>
      </c>
      <c r="Q70" s="10" t="s">
        <v>1106</v>
      </c>
      <c r="R70" s="14" t="s">
        <v>1107</v>
      </c>
      <c r="S70" s="17">
        <v>1012858</v>
      </c>
      <c r="T70" s="5" t="s">
        <v>12</v>
      </c>
      <c r="U70" s="5">
        <v>1136076</v>
      </c>
      <c r="V70" s="5">
        <v>5.5E-2</v>
      </c>
      <c r="W70" s="5">
        <v>1.1999999999999999E-3</v>
      </c>
      <c r="X70" s="5">
        <v>50</v>
      </c>
      <c r="Y70" s="5">
        <v>500</v>
      </c>
      <c r="Z70" s="5">
        <v>500</v>
      </c>
      <c r="AA70" s="5">
        <v>240</v>
      </c>
      <c r="AB70" s="5">
        <v>2.75</v>
      </c>
      <c r="AC70" s="5">
        <v>0.06</v>
      </c>
    </row>
    <row r="71" spans="1:29" ht="24.7" x14ac:dyDescent="0.5">
      <c r="A71" s="58"/>
      <c r="B71" s="5">
        <v>67</v>
      </c>
      <c r="C71" s="164"/>
      <c r="D71" s="118">
        <v>1136074</v>
      </c>
      <c r="E71" s="6" t="s">
        <v>255</v>
      </c>
      <c r="F71" s="11" t="s">
        <v>45</v>
      </c>
      <c r="G71" s="18" t="s">
        <v>154</v>
      </c>
      <c r="H71" s="10" t="s">
        <v>115</v>
      </c>
      <c r="I71" s="10" t="s">
        <v>1101</v>
      </c>
      <c r="J71" s="157">
        <v>53</v>
      </c>
      <c r="K71" s="8">
        <v>56</v>
      </c>
      <c r="L71" s="156">
        <f t="shared" si="5"/>
        <v>0.06</v>
      </c>
      <c r="M71" s="125">
        <f>VLOOKUP(F71,Оглавление!$J$4:$K$39,2,FALSE)</f>
        <v>0</v>
      </c>
      <c r="N71" s="8">
        <f t="shared" ref="N71:N133" si="7">K71*(1-M71)</f>
        <v>56</v>
      </c>
      <c r="O71" s="105"/>
      <c r="P71" s="8">
        <f t="shared" si="6"/>
        <v>0</v>
      </c>
      <c r="Q71" s="10" t="s">
        <v>1106</v>
      </c>
      <c r="R71" s="14" t="s">
        <v>1107</v>
      </c>
      <c r="S71" s="17">
        <v>1012862</v>
      </c>
      <c r="T71" s="5" t="s">
        <v>12</v>
      </c>
      <c r="U71" s="5">
        <v>1136077</v>
      </c>
      <c r="V71" s="5">
        <v>0.06</v>
      </c>
      <c r="W71" s="5">
        <v>1.4060800000000001E-3</v>
      </c>
      <c r="X71" s="5">
        <v>50</v>
      </c>
      <c r="Y71" s="5">
        <v>520</v>
      </c>
      <c r="Z71" s="5">
        <v>520</v>
      </c>
      <c r="AA71" s="5">
        <v>260</v>
      </c>
      <c r="AB71" s="5">
        <v>3</v>
      </c>
      <c r="AC71" s="5">
        <v>7.0304000000000005E-2</v>
      </c>
    </row>
    <row r="72" spans="1:29" ht="24.7" x14ac:dyDescent="0.5">
      <c r="A72" s="58"/>
      <c r="B72" s="5">
        <v>68</v>
      </c>
      <c r="C72" s="164"/>
      <c r="D72" s="118">
        <v>1136075</v>
      </c>
      <c r="E72" s="6" t="s">
        <v>256</v>
      </c>
      <c r="F72" s="11" t="s">
        <v>45</v>
      </c>
      <c r="G72" s="18" t="s">
        <v>154</v>
      </c>
      <c r="H72" s="10" t="s">
        <v>115</v>
      </c>
      <c r="I72" s="10" t="s">
        <v>1101</v>
      </c>
      <c r="J72" s="157">
        <v>66</v>
      </c>
      <c r="K72" s="8">
        <v>69</v>
      </c>
      <c r="L72" s="156">
        <f t="shared" si="5"/>
        <v>0.05</v>
      </c>
      <c r="M72" s="125">
        <f>VLOOKUP(F72,Оглавление!$J$4:$K$39,2,FALSE)</f>
        <v>0</v>
      </c>
      <c r="N72" s="8">
        <f t="shared" si="7"/>
        <v>69</v>
      </c>
      <c r="O72" s="105"/>
      <c r="P72" s="8">
        <f t="shared" si="6"/>
        <v>0</v>
      </c>
      <c r="Q72" s="10" t="s">
        <v>1109</v>
      </c>
      <c r="R72" s="14" t="s">
        <v>1107</v>
      </c>
      <c r="S72" s="17">
        <v>1012866</v>
      </c>
      <c r="T72" s="5" t="s">
        <v>12</v>
      </c>
      <c r="U72" s="5">
        <v>1136078</v>
      </c>
      <c r="V72" s="5">
        <v>7.4999999999999997E-2</v>
      </c>
      <c r="W72" s="5">
        <v>1.8838399999999999E-3</v>
      </c>
      <c r="X72" s="5">
        <v>50</v>
      </c>
      <c r="Y72" s="5">
        <v>580</v>
      </c>
      <c r="Z72" s="5">
        <v>580</v>
      </c>
      <c r="AA72" s="5">
        <v>280</v>
      </c>
      <c r="AB72" s="5">
        <v>3.75</v>
      </c>
      <c r="AC72" s="5">
        <v>9.4191999999999998E-2</v>
      </c>
    </row>
    <row r="73" spans="1:29" ht="24.7" x14ac:dyDescent="0.5">
      <c r="A73" s="58"/>
      <c r="B73" s="5">
        <v>69</v>
      </c>
      <c r="C73" s="164"/>
      <c r="D73" s="118">
        <v>1136076</v>
      </c>
      <c r="E73" s="6" t="s">
        <v>257</v>
      </c>
      <c r="F73" s="11" t="s">
        <v>45</v>
      </c>
      <c r="G73" s="18" t="s">
        <v>154</v>
      </c>
      <c r="H73" s="10" t="s">
        <v>115</v>
      </c>
      <c r="I73" s="10" t="s">
        <v>1101</v>
      </c>
      <c r="J73" s="157">
        <v>49</v>
      </c>
      <c r="K73" s="8">
        <v>51</v>
      </c>
      <c r="L73" s="156">
        <f t="shared" si="5"/>
        <v>0.04</v>
      </c>
      <c r="M73" s="125">
        <f>VLOOKUP(F73,Оглавление!$J$4:$K$39,2,FALSE)</f>
        <v>0</v>
      </c>
      <c r="N73" s="8">
        <f t="shared" si="7"/>
        <v>51</v>
      </c>
      <c r="O73" s="105"/>
      <c r="P73" s="8">
        <f t="shared" si="6"/>
        <v>0</v>
      </c>
      <c r="Q73" s="10" t="s">
        <v>1106</v>
      </c>
      <c r="R73" s="14" t="s">
        <v>1107</v>
      </c>
      <c r="S73" s="17">
        <v>1012859</v>
      </c>
      <c r="T73" s="5" t="s">
        <v>12</v>
      </c>
      <c r="U73" s="5">
        <v>1136073</v>
      </c>
      <c r="V73" s="5">
        <v>5.5E-2</v>
      </c>
      <c r="W73" s="5">
        <v>1.1999999999999999E-3</v>
      </c>
      <c r="X73" s="5">
        <v>50</v>
      </c>
      <c r="Y73" s="5">
        <v>500</v>
      </c>
      <c r="Z73" s="5">
        <v>500</v>
      </c>
      <c r="AA73" s="5">
        <v>240</v>
      </c>
      <c r="AB73" s="5">
        <v>2.75</v>
      </c>
      <c r="AC73" s="5">
        <v>0.06</v>
      </c>
    </row>
    <row r="74" spans="1:29" ht="24.7" x14ac:dyDescent="0.5">
      <c r="A74" s="58"/>
      <c r="B74" s="5">
        <v>70</v>
      </c>
      <c r="C74" s="164"/>
      <c r="D74" s="118">
        <v>1136077</v>
      </c>
      <c r="E74" s="6" t="s">
        <v>258</v>
      </c>
      <c r="F74" s="11" t="s">
        <v>45</v>
      </c>
      <c r="G74" s="18" t="s">
        <v>154</v>
      </c>
      <c r="H74" s="10" t="s">
        <v>115</v>
      </c>
      <c r="I74" s="10" t="s">
        <v>1101</v>
      </c>
      <c r="J74" s="157">
        <v>53</v>
      </c>
      <c r="K74" s="8">
        <v>56</v>
      </c>
      <c r="L74" s="156">
        <f t="shared" si="5"/>
        <v>0.06</v>
      </c>
      <c r="M74" s="125">
        <f>VLOOKUP(F74,Оглавление!$J$4:$K$39,2,FALSE)</f>
        <v>0</v>
      </c>
      <c r="N74" s="8">
        <f t="shared" si="7"/>
        <v>56</v>
      </c>
      <c r="O74" s="105"/>
      <c r="P74" s="8">
        <f t="shared" si="6"/>
        <v>0</v>
      </c>
      <c r="Q74" s="10" t="s">
        <v>1109</v>
      </c>
      <c r="R74" s="14" t="s">
        <v>1107</v>
      </c>
      <c r="S74" s="17">
        <v>1012863</v>
      </c>
      <c r="T74" s="5" t="s">
        <v>12</v>
      </c>
      <c r="U74" s="5">
        <v>1136074</v>
      </c>
      <c r="V74" s="5">
        <v>0.06</v>
      </c>
      <c r="W74" s="5">
        <v>1.4060800000000001E-3</v>
      </c>
      <c r="X74" s="5">
        <v>50</v>
      </c>
      <c r="Y74" s="5">
        <v>520</v>
      </c>
      <c r="Z74" s="5">
        <v>520</v>
      </c>
      <c r="AA74" s="5">
        <v>260</v>
      </c>
      <c r="AB74" s="5">
        <v>3</v>
      </c>
      <c r="AC74" s="5">
        <v>7.0304000000000005E-2</v>
      </c>
    </row>
    <row r="75" spans="1:29" ht="24.7" x14ac:dyDescent="0.5">
      <c r="A75" s="58"/>
      <c r="B75" s="5">
        <v>71</v>
      </c>
      <c r="C75" s="164"/>
      <c r="D75" s="118">
        <v>1136078</v>
      </c>
      <c r="E75" s="6" t="s">
        <v>259</v>
      </c>
      <c r="F75" s="11" t="s">
        <v>45</v>
      </c>
      <c r="G75" s="18" t="s">
        <v>154</v>
      </c>
      <c r="H75" s="10" t="s">
        <v>115</v>
      </c>
      <c r="I75" s="10" t="s">
        <v>1101</v>
      </c>
      <c r="J75" s="157">
        <v>66</v>
      </c>
      <c r="K75" s="8">
        <v>69</v>
      </c>
      <c r="L75" s="156">
        <f t="shared" si="5"/>
        <v>0.05</v>
      </c>
      <c r="M75" s="125">
        <f>VLOOKUP(F75,Оглавление!$J$4:$K$39,2,FALSE)</f>
        <v>0</v>
      </c>
      <c r="N75" s="8">
        <f t="shared" si="7"/>
        <v>69</v>
      </c>
      <c r="O75" s="105"/>
      <c r="P75" s="8">
        <f t="shared" si="6"/>
        <v>0</v>
      </c>
      <c r="Q75" s="10" t="s">
        <v>1109</v>
      </c>
      <c r="R75" s="14" t="s">
        <v>1107</v>
      </c>
      <c r="S75" s="17">
        <v>1012867</v>
      </c>
      <c r="T75" s="5" t="s">
        <v>12</v>
      </c>
      <c r="U75" s="5">
        <v>1136075</v>
      </c>
      <c r="V75" s="5">
        <v>7.4999999999999997E-2</v>
      </c>
      <c r="W75" s="5">
        <v>1.84512E-3</v>
      </c>
      <c r="X75" s="5">
        <v>50</v>
      </c>
      <c r="Y75" s="5">
        <v>580</v>
      </c>
      <c r="Z75" s="5">
        <v>580</v>
      </c>
      <c r="AA75" s="5">
        <v>280</v>
      </c>
      <c r="AB75" s="5">
        <v>3.75</v>
      </c>
      <c r="AC75" s="5">
        <v>9.2256000000000005E-2</v>
      </c>
    </row>
    <row r="76" spans="1:29" ht="50.25" customHeight="1" x14ac:dyDescent="0.5">
      <c r="A76" s="58"/>
      <c r="B76" s="5">
        <v>72</v>
      </c>
      <c r="C76" s="5"/>
      <c r="D76" s="118">
        <v>1136082</v>
      </c>
      <c r="E76" s="6" t="s">
        <v>260</v>
      </c>
      <c r="F76" s="11" t="s">
        <v>45</v>
      </c>
      <c r="G76" s="18" t="s">
        <v>154</v>
      </c>
      <c r="H76" s="10" t="s">
        <v>115</v>
      </c>
      <c r="I76" s="10" t="s">
        <v>1101</v>
      </c>
      <c r="J76" s="157">
        <v>77</v>
      </c>
      <c r="K76" s="8">
        <v>81</v>
      </c>
      <c r="L76" s="156">
        <f t="shared" si="5"/>
        <v>0.05</v>
      </c>
      <c r="M76" s="125">
        <f>VLOOKUP(F76,Оглавление!$J$4:$K$39,2,FALSE)</f>
        <v>0</v>
      </c>
      <c r="N76" s="8">
        <f t="shared" si="7"/>
        <v>81</v>
      </c>
      <c r="O76" s="105"/>
      <c r="P76" s="8">
        <f t="shared" si="6"/>
        <v>0</v>
      </c>
      <c r="Q76" s="10" t="s">
        <v>1106</v>
      </c>
      <c r="R76" s="14" t="s">
        <v>1107</v>
      </c>
      <c r="S76" s="17">
        <v>1012872</v>
      </c>
      <c r="T76" s="5" t="s">
        <v>12</v>
      </c>
      <c r="U76" s="3" t="s">
        <v>12</v>
      </c>
      <c r="V76" s="5">
        <v>9.4E-2</v>
      </c>
      <c r="W76" s="5">
        <v>3.3868800000000001E-3</v>
      </c>
      <c r="X76" s="5">
        <v>25</v>
      </c>
      <c r="Y76" s="5">
        <v>560</v>
      </c>
      <c r="Z76" s="5">
        <v>560</v>
      </c>
      <c r="AA76" s="5">
        <v>270</v>
      </c>
      <c r="AB76" s="5">
        <v>2.35</v>
      </c>
      <c r="AC76" s="5">
        <v>8.4671999999999997E-2</v>
      </c>
    </row>
    <row r="77" spans="1:29" ht="25.5" customHeight="1" x14ac:dyDescent="0.5">
      <c r="A77" s="58"/>
      <c r="B77" s="5"/>
      <c r="C77" s="161"/>
      <c r="D77" s="118">
        <v>1136953</v>
      </c>
      <c r="E77" s="6" t="s">
        <v>261</v>
      </c>
      <c r="F77" s="11" t="s">
        <v>45</v>
      </c>
      <c r="G77" s="18" t="s">
        <v>154</v>
      </c>
      <c r="H77" s="10" t="s">
        <v>115</v>
      </c>
      <c r="I77" s="10" t="s">
        <v>1101</v>
      </c>
      <c r="J77" s="157">
        <v>36</v>
      </c>
      <c r="K77" s="8">
        <v>38</v>
      </c>
      <c r="L77" s="156">
        <f t="shared" si="5"/>
        <v>0.06</v>
      </c>
      <c r="M77" s="125">
        <f>VLOOKUP(F77,Оглавление!$J$4:$K$39,2,FALSE)</f>
        <v>0</v>
      </c>
      <c r="N77" s="8">
        <f t="shared" si="7"/>
        <v>38</v>
      </c>
      <c r="O77" s="105"/>
      <c r="P77" s="8">
        <f t="shared" si="6"/>
        <v>0</v>
      </c>
      <c r="Q77" s="10" t="s">
        <v>1110</v>
      </c>
      <c r="R77" s="14" t="s">
        <v>1107</v>
      </c>
      <c r="S77" s="17">
        <v>1012858</v>
      </c>
      <c r="T77" s="5" t="s">
        <v>12</v>
      </c>
      <c r="U77" s="3" t="s">
        <v>12</v>
      </c>
      <c r="V77" s="5">
        <v>0.04</v>
      </c>
      <c r="W77" s="5">
        <v>1.1999999999999999E-3</v>
      </c>
      <c r="X77" s="5">
        <v>50</v>
      </c>
      <c r="Y77" s="5">
        <v>500</v>
      </c>
      <c r="Z77" s="5">
        <v>500</v>
      </c>
      <c r="AA77" s="5">
        <v>240</v>
      </c>
      <c r="AB77" s="5">
        <v>2</v>
      </c>
      <c r="AC77" s="5">
        <v>0.06</v>
      </c>
    </row>
    <row r="78" spans="1:29" ht="25.5" customHeight="1" x14ac:dyDescent="0.5">
      <c r="A78" s="58"/>
      <c r="B78" s="5"/>
      <c r="C78" s="162"/>
      <c r="D78" s="118">
        <v>1136954</v>
      </c>
      <c r="E78" s="6" t="s">
        <v>262</v>
      </c>
      <c r="F78" s="11" t="s">
        <v>45</v>
      </c>
      <c r="G78" s="18" t="s">
        <v>154</v>
      </c>
      <c r="H78" s="10" t="s">
        <v>115</v>
      </c>
      <c r="I78" s="10" t="s">
        <v>1101</v>
      </c>
      <c r="J78" s="157">
        <v>43</v>
      </c>
      <c r="K78" s="8">
        <v>45</v>
      </c>
      <c r="L78" s="156">
        <f t="shared" si="5"/>
        <v>0.05</v>
      </c>
      <c r="M78" s="125">
        <f>VLOOKUP(F78,Оглавление!$J$4:$K$39,2,FALSE)</f>
        <v>0</v>
      </c>
      <c r="N78" s="8">
        <f t="shared" si="7"/>
        <v>45</v>
      </c>
      <c r="O78" s="105"/>
      <c r="P78" s="8">
        <f t="shared" si="6"/>
        <v>0</v>
      </c>
      <c r="Q78" s="10" t="s">
        <v>1110</v>
      </c>
      <c r="R78" s="14" t="s">
        <v>1107</v>
      </c>
      <c r="S78" s="17">
        <v>1012862</v>
      </c>
      <c r="T78" s="5" t="s">
        <v>12</v>
      </c>
      <c r="U78" s="3" t="s">
        <v>12</v>
      </c>
      <c r="V78" s="5">
        <v>4.4000000000000004E-2</v>
      </c>
      <c r="W78" s="5">
        <v>1.1999999999999999E-3</v>
      </c>
      <c r="X78" s="5">
        <v>50</v>
      </c>
      <c r="Y78" s="5">
        <v>500</v>
      </c>
      <c r="Z78" s="5">
        <v>500</v>
      </c>
      <c r="AA78" s="5">
        <v>240</v>
      </c>
      <c r="AB78" s="5">
        <v>2.2000000000000002</v>
      </c>
      <c r="AC78" s="5">
        <v>0.06</v>
      </c>
    </row>
    <row r="79" spans="1:29" ht="25.5" customHeight="1" x14ac:dyDescent="0.5">
      <c r="A79" s="58"/>
      <c r="B79" s="5"/>
      <c r="C79" s="163"/>
      <c r="D79" s="118">
        <v>1136955</v>
      </c>
      <c r="E79" s="6" t="s">
        <v>263</v>
      </c>
      <c r="F79" s="11" t="s">
        <v>45</v>
      </c>
      <c r="G79" s="18" t="s">
        <v>154</v>
      </c>
      <c r="H79" s="10" t="s">
        <v>115</v>
      </c>
      <c r="I79" s="10" t="s">
        <v>1101</v>
      </c>
      <c r="J79" s="157">
        <v>60</v>
      </c>
      <c r="K79" s="8">
        <v>63</v>
      </c>
      <c r="L79" s="156">
        <f t="shared" si="5"/>
        <v>0.05</v>
      </c>
      <c r="M79" s="125">
        <f>VLOOKUP(F79,Оглавление!$J$4:$K$39,2,FALSE)</f>
        <v>0</v>
      </c>
      <c r="N79" s="8">
        <f t="shared" si="7"/>
        <v>63</v>
      </c>
      <c r="O79" s="105"/>
      <c r="P79" s="8">
        <f t="shared" si="6"/>
        <v>0</v>
      </c>
      <c r="Q79" s="10" t="s">
        <v>1110</v>
      </c>
      <c r="R79" s="14" t="s">
        <v>1107</v>
      </c>
      <c r="S79" s="17">
        <v>1012866</v>
      </c>
      <c r="T79" s="5" t="s">
        <v>12</v>
      </c>
      <c r="U79" s="3" t="s">
        <v>12</v>
      </c>
      <c r="V79" s="5">
        <v>6.2E-2</v>
      </c>
      <c r="W79" s="5">
        <v>1.84815E-3</v>
      </c>
      <c r="X79" s="5">
        <v>50</v>
      </c>
      <c r="Y79" s="5">
        <v>580</v>
      </c>
      <c r="Z79" s="5">
        <v>580</v>
      </c>
      <c r="AA79" s="5">
        <v>280</v>
      </c>
      <c r="AB79" s="5">
        <v>3.1</v>
      </c>
      <c r="AC79" s="5">
        <v>9.4191999999999998E-2</v>
      </c>
    </row>
    <row r="80" spans="1:29" ht="25.5" customHeight="1" x14ac:dyDescent="0.5">
      <c r="A80" s="58"/>
      <c r="B80" s="5"/>
      <c r="C80" s="161"/>
      <c r="D80" s="118">
        <v>1136956</v>
      </c>
      <c r="E80" s="6" t="s">
        <v>264</v>
      </c>
      <c r="F80" s="11" t="s">
        <v>45</v>
      </c>
      <c r="G80" s="18" t="s">
        <v>154</v>
      </c>
      <c r="H80" s="10" t="s">
        <v>115</v>
      </c>
      <c r="I80" s="10" t="s">
        <v>1101</v>
      </c>
      <c r="J80" s="157">
        <v>36</v>
      </c>
      <c r="K80" s="8">
        <v>38</v>
      </c>
      <c r="L80" s="156">
        <f t="shared" si="5"/>
        <v>0.06</v>
      </c>
      <c r="M80" s="125">
        <f>VLOOKUP(F80,Оглавление!$J$4:$K$39,2,FALSE)</f>
        <v>0</v>
      </c>
      <c r="N80" s="8">
        <f t="shared" si="7"/>
        <v>38</v>
      </c>
      <c r="O80" s="105"/>
      <c r="P80" s="8">
        <f t="shared" si="6"/>
        <v>0</v>
      </c>
      <c r="Q80" s="10" t="s">
        <v>1110</v>
      </c>
      <c r="R80" s="14" t="s">
        <v>1107</v>
      </c>
      <c r="S80" s="17">
        <v>1012859</v>
      </c>
      <c r="T80" s="5" t="s">
        <v>12</v>
      </c>
      <c r="U80" s="3" t="s">
        <v>12</v>
      </c>
      <c r="V80" s="5">
        <v>0.04</v>
      </c>
      <c r="W80" s="5">
        <v>1.1999999999999999E-3</v>
      </c>
      <c r="X80" s="5">
        <v>50</v>
      </c>
      <c r="Y80" s="5">
        <v>500</v>
      </c>
      <c r="Z80" s="5">
        <v>500</v>
      </c>
      <c r="AA80" s="5">
        <v>240</v>
      </c>
      <c r="AB80" s="5">
        <v>2</v>
      </c>
      <c r="AC80" s="5">
        <v>0.06</v>
      </c>
    </row>
    <row r="81" spans="1:29" ht="25.5" customHeight="1" x14ac:dyDescent="0.5">
      <c r="A81" s="58"/>
      <c r="B81" s="5"/>
      <c r="C81" s="162"/>
      <c r="D81" s="118">
        <v>1136957</v>
      </c>
      <c r="E81" s="6" t="s">
        <v>265</v>
      </c>
      <c r="F81" s="11" t="s">
        <v>45</v>
      </c>
      <c r="G81" s="18" t="s">
        <v>154</v>
      </c>
      <c r="H81" s="10" t="s">
        <v>115</v>
      </c>
      <c r="I81" s="10" t="s">
        <v>1101</v>
      </c>
      <c r="J81" s="157">
        <v>43</v>
      </c>
      <c r="K81" s="8">
        <v>45</v>
      </c>
      <c r="L81" s="156">
        <f t="shared" si="5"/>
        <v>0.05</v>
      </c>
      <c r="M81" s="125">
        <f>VLOOKUP(F81,Оглавление!$J$4:$K$39,2,FALSE)</f>
        <v>0</v>
      </c>
      <c r="N81" s="8">
        <f t="shared" si="7"/>
        <v>45</v>
      </c>
      <c r="O81" s="105"/>
      <c r="P81" s="8">
        <f t="shared" si="6"/>
        <v>0</v>
      </c>
      <c r="Q81" s="10" t="s">
        <v>1110</v>
      </c>
      <c r="R81" s="14" t="s">
        <v>1107</v>
      </c>
      <c r="S81" s="17">
        <v>1012863</v>
      </c>
      <c r="T81" s="5" t="s">
        <v>12</v>
      </c>
      <c r="U81" s="3" t="s">
        <v>12</v>
      </c>
      <c r="V81" s="5">
        <v>4.4000000000000004E-2</v>
      </c>
      <c r="W81" s="5">
        <v>1.1999999999999999E-3</v>
      </c>
      <c r="X81" s="5">
        <v>50</v>
      </c>
      <c r="Y81" s="5">
        <v>500</v>
      </c>
      <c r="Z81" s="5">
        <v>500</v>
      </c>
      <c r="AA81" s="5">
        <v>240</v>
      </c>
      <c r="AB81" s="5">
        <v>2.2000000000000002</v>
      </c>
      <c r="AC81" s="5">
        <v>0.06</v>
      </c>
    </row>
    <row r="82" spans="1:29" ht="25.5" customHeight="1" x14ac:dyDescent="0.5">
      <c r="A82" s="58"/>
      <c r="B82" s="5"/>
      <c r="C82" s="163"/>
      <c r="D82" s="118">
        <v>1136958</v>
      </c>
      <c r="E82" s="6" t="s">
        <v>266</v>
      </c>
      <c r="F82" s="11" t="s">
        <v>45</v>
      </c>
      <c r="G82" s="18" t="s">
        <v>154</v>
      </c>
      <c r="H82" s="10" t="s">
        <v>115</v>
      </c>
      <c r="I82" s="10" t="s">
        <v>1101</v>
      </c>
      <c r="J82" s="157">
        <v>60</v>
      </c>
      <c r="K82" s="8">
        <v>63</v>
      </c>
      <c r="L82" s="156">
        <f t="shared" si="5"/>
        <v>0.05</v>
      </c>
      <c r="M82" s="125">
        <f>VLOOKUP(F82,Оглавление!$J$4:$K$39,2,FALSE)</f>
        <v>0</v>
      </c>
      <c r="N82" s="8">
        <f t="shared" si="7"/>
        <v>63</v>
      </c>
      <c r="O82" s="105"/>
      <c r="P82" s="8">
        <f t="shared" si="6"/>
        <v>0</v>
      </c>
      <c r="Q82" s="10" t="s">
        <v>1110</v>
      </c>
      <c r="R82" s="14" t="s">
        <v>1107</v>
      </c>
      <c r="S82" s="17">
        <v>1012867</v>
      </c>
      <c r="T82" s="5" t="s">
        <v>12</v>
      </c>
      <c r="U82" s="3" t="s">
        <v>12</v>
      </c>
      <c r="V82" s="5">
        <v>6.2E-2</v>
      </c>
      <c r="W82" s="5">
        <v>1.84512E-3</v>
      </c>
      <c r="X82" s="5">
        <v>50</v>
      </c>
      <c r="Y82" s="5">
        <v>620</v>
      </c>
      <c r="Z82" s="5">
        <v>620</v>
      </c>
      <c r="AA82" s="5">
        <v>240</v>
      </c>
      <c r="AB82" s="5">
        <v>3.1</v>
      </c>
      <c r="AC82" s="5">
        <v>9.2256000000000005E-2</v>
      </c>
    </row>
    <row r="83" spans="1:29" ht="24.7" x14ac:dyDescent="0.5">
      <c r="A83" s="58"/>
      <c r="B83" s="5">
        <v>73</v>
      </c>
      <c r="C83" s="164"/>
      <c r="D83" s="118">
        <v>1238291</v>
      </c>
      <c r="E83" s="6" t="s">
        <v>267</v>
      </c>
      <c r="F83" s="11" t="s">
        <v>43</v>
      </c>
      <c r="G83" s="18" t="s">
        <v>177</v>
      </c>
      <c r="H83" s="10" t="s">
        <v>115</v>
      </c>
      <c r="I83" s="10" t="s">
        <v>1101</v>
      </c>
      <c r="J83" s="157">
        <v>550</v>
      </c>
      <c r="K83" s="8">
        <v>578</v>
      </c>
      <c r="L83" s="156">
        <f t="shared" si="5"/>
        <v>0.05</v>
      </c>
      <c r="M83" s="125">
        <f>VLOOKUP(F83,Оглавление!$J$4:$K$39,2,FALSE)</f>
        <v>0</v>
      </c>
      <c r="N83" s="8">
        <f t="shared" si="7"/>
        <v>578</v>
      </c>
      <c r="O83" s="105"/>
      <c r="P83" s="8">
        <f t="shared" si="6"/>
        <v>0</v>
      </c>
      <c r="Q83" s="10" t="s">
        <v>1110</v>
      </c>
      <c r="R83" s="14" t="s">
        <v>1107</v>
      </c>
      <c r="S83" s="17">
        <v>1023178</v>
      </c>
      <c r="T83" s="5" t="s">
        <v>12</v>
      </c>
      <c r="U83" s="3" t="s">
        <v>12</v>
      </c>
      <c r="V83" s="5">
        <v>0.26700000000000002</v>
      </c>
      <c r="W83" s="5">
        <v>2.8600000000000001E-4</v>
      </c>
      <c r="X83" s="5">
        <v>21</v>
      </c>
      <c r="Y83" s="5">
        <v>3000</v>
      </c>
      <c r="Z83" s="5">
        <v>50</v>
      </c>
      <c r="AA83" s="5">
        <v>40</v>
      </c>
      <c r="AB83" s="5">
        <v>5.6070000000000002</v>
      </c>
      <c r="AC83" s="5">
        <v>6.0000000000000001E-3</v>
      </c>
    </row>
    <row r="84" spans="1:29" ht="24.7" x14ac:dyDescent="0.5">
      <c r="A84" s="58"/>
      <c r="B84" s="5">
        <v>74</v>
      </c>
      <c r="C84" s="164"/>
      <c r="D84" s="118">
        <v>1238292</v>
      </c>
      <c r="E84" s="6" t="s">
        <v>268</v>
      </c>
      <c r="F84" s="11" t="s">
        <v>43</v>
      </c>
      <c r="G84" s="18" t="s">
        <v>177</v>
      </c>
      <c r="H84" s="10" t="s">
        <v>115</v>
      </c>
      <c r="I84" s="10" t="s">
        <v>1101</v>
      </c>
      <c r="J84" s="157">
        <v>682</v>
      </c>
      <c r="K84" s="8">
        <v>716</v>
      </c>
      <c r="L84" s="156">
        <f t="shared" si="5"/>
        <v>0.05</v>
      </c>
      <c r="M84" s="125">
        <f>VLOOKUP(F84,Оглавление!$J$4:$K$39,2,FALSE)</f>
        <v>0</v>
      </c>
      <c r="N84" s="8">
        <f t="shared" si="7"/>
        <v>716</v>
      </c>
      <c r="O84" s="105"/>
      <c r="P84" s="8">
        <f t="shared" si="6"/>
        <v>0</v>
      </c>
      <c r="Q84" s="10" t="s">
        <v>1110</v>
      </c>
      <c r="R84" s="14" t="s">
        <v>1107</v>
      </c>
      <c r="S84" s="17">
        <v>1091684</v>
      </c>
      <c r="T84" s="5" t="s">
        <v>12</v>
      </c>
      <c r="U84" s="3" t="s">
        <v>12</v>
      </c>
      <c r="V84" s="5">
        <v>0.32700000000000001</v>
      </c>
      <c r="W84" s="5">
        <v>3.21E-4</v>
      </c>
      <c r="X84" s="5">
        <v>21</v>
      </c>
      <c r="Y84" s="5">
        <v>3000</v>
      </c>
      <c r="Z84" s="5">
        <v>50</v>
      </c>
      <c r="AA84" s="5">
        <v>45</v>
      </c>
      <c r="AB84" s="5">
        <v>6.87</v>
      </c>
      <c r="AC84" s="5">
        <v>6.7499999999999999E-3</v>
      </c>
    </row>
    <row r="85" spans="1:29" ht="24.7" x14ac:dyDescent="0.5">
      <c r="A85" s="58"/>
      <c r="B85" s="5">
        <v>75</v>
      </c>
      <c r="C85" s="164"/>
      <c r="D85" s="118">
        <v>1238293</v>
      </c>
      <c r="E85" s="6" t="s">
        <v>269</v>
      </c>
      <c r="F85" s="11" t="s">
        <v>43</v>
      </c>
      <c r="G85" s="18" t="s">
        <v>177</v>
      </c>
      <c r="H85" s="10" t="s">
        <v>115</v>
      </c>
      <c r="I85" s="10" t="s">
        <v>1101</v>
      </c>
      <c r="J85" s="157">
        <v>966</v>
      </c>
      <c r="K85" s="8">
        <v>1014</v>
      </c>
      <c r="L85" s="156">
        <f t="shared" si="5"/>
        <v>0.05</v>
      </c>
      <c r="M85" s="125">
        <f>VLOOKUP(F85,Оглавление!$J$4:$K$39,2,FALSE)</f>
        <v>0</v>
      </c>
      <c r="N85" s="8">
        <f t="shared" si="7"/>
        <v>1014</v>
      </c>
      <c r="O85" s="105"/>
      <c r="P85" s="8">
        <f t="shared" si="6"/>
        <v>0</v>
      </c>
      <c r="Q85" s="10" t="s">
        <v>1110</v>
      </c>
      <c r="R85" s="14" t="s">
        <v>1107</v>
      </c>
      <c r="S85" s="17">
        <v>1023179</v>
      </c>
      <c r="T85" s="5" t="s">
        <v>12</v>
      </c>
      <c r="U85" s="3" t="s">
        <v>12</v>
      </c>
      <c r="V85" s="5">
        <v>0.47599999999999998</v>
      </c>
      <c r="W85" s="5">
        <v>4.2900000000000002E-4</v>
      </c>
      <c r="X85" s="5">
        <v>21</v>
      </c>
      <c r="Y85" s="5">
        <v>3000</v>
      </c>
      <c r="Z85" s="5">
        <v>60</v>
      </c>
      <c r="AA85" s="5">
        <v>50</v>
      </c>
      <c r="AB85" s="5">
        <v>9.9960000000000004</v>
      </c>
      <c r="AC85" s="5">
        <v>8.9999999999999993E-3</v>
      </c>
    </row>
    <row r="86" spans="1:29" ht="24.7" x14ac:dyDescent="0.5">
      <c r="A86" s="58"/>
      <c r="B86" s="5">
        <v>76</v>
      </c>
      <c r="C86" s="165"/>
      <c r="D86" s="118">
        <v>1135622</v>
      </c>
      <c r="E86" s="6" t="s">
        <v>270</v>
      </c>
      <c r="F86" s="11" t="s">
        <v>43</v>
      </c>
      <c r="G86" s="18" t="s">
        <v>154</v>
      </c>
      <c r="H86" s="10" t="s">
        <v>115</v>
      </c>
      <c r="I86" s="10" t="s">
        <v>1103</v>
      </c>
      <c r="J86" s="157">
        <v>127</v>
      </c>
      <c r="K86" s="8">
        <v>133</v>
      </c>
      <c r="L86" s="156">
        <f t="shared" si="5"/>
        <v>0.05</v>
      </c>
      <c r="M86" s="125">
        <f>VLOOKUP(F86,Оглавление!$J$4:$K$39,2,FALSE)</f>
        <v>0</v>
      </c>
      <c r="N86" s="8">
        <f t="shared" si="7"/>
        <v>133</v>
      </c>
      <c r="O86" s="105"/>
      <c r="P86" s="8">
        <f t="shared" si="6"/>
        <v>0</v>
      </c>
      <c r="Q86" s="49" t="s">
        <v>1106</v>
      </c>
      <c r="R86" s="14" t="s">
        <v>1107</v>
      </c>
      <c r="S86" s="13">
        <v>1000118</v>
      </c>
      <c r="T86" s="3" t="s">
        <v>12</v>
      </c>
      <c r="U86" s="3" t="s">
        <v>12</v>
      </c>
      <c r="V86" s="5">
        <v>3.3000000000000002E-2</v>
      </c>
      <c r="W86" s="5">
        <v>9.0000000000000006E-5</v>
      </c>
      <c r="X86" s="5">
        <v>100</v>
      </c>
      <c r="Y86" s="5">
        <v>400</v>
      </c>
      <c r="Z86" s="5">
        <v>150</v>
      </c>
      <c r="AA86" s="5">
        <v>150</v>
      </c>
      <c r="AB86" s="5">
        <v>3.25</v>
      </c>
      <c r="AC86" s="5">
        <v>8.9999999999999993E-3</v>
      </c>
    </row>
    <row r="87" spans="1:29" ht="24.7" x14ac:dyDescent="0.5">
      <c r="A87" s="58"/>
      <c r="B87" s="5">
        <v>77</v>
      </c>
      <c r="C87" s="165"/>
      <c r="D87" s="118">
        <v>1135623</v>
      </c>
      <c r="E87" s="6" t="s">
        <v>271</v>
      </c>
      <c r="F87" s="11" t="s">
        <v>43</v>
      </c>
      <c r="G87" s="18" t="s">
        <v>154</v>
      </c>
      <c r="H87" s="10" t="s">
        <v>115</v>
      </c>
      <c r="I87" s="10" t="s">
        <v>1103</v>
      </c>
      <c r="J87" s="157">
        <v>213</v>
      </c>
      <c r="K87" s="8">
        <v>224</v>
      </c>
      <c r="L87" s="156">
        <f t="shared" si="5"/>
        <v>0.05</v>
      </c>
      <c r="M87" s="125">
        <f>VLOOKUP(F87,Оглавление!$J$4:$K$39,2,FALSE)</f>
        <v>0</v>
      </c>
      <c r="N87" s="8">
        <f t="shared" si="7"/>
        <v>224</v>
      </c>
      <c r="O87" s="105"/>
      <c r="P87" s="8">
        <f t="shared" si="6"/>
        <v>0</v>
      </c>
      <c r="Q87" s="49" t="s">
        <v>1106</v>
      </c>
      <c r="R87" s="14" t="s">
        <v>1107</v>
      </c>
      <c r="S87" s="13">
        <v>1001229</v>
      </c>
      <c r="T87" s="3" t="s">
        <v>12</v>
      </c>
      <c r="U87" s="3" t="s">
        <v>12</v>
      </c>
      <c r="V87" s="5">
        <v>0.06</v>
      </c>
      <c r="W87" s="5">
        <v>3.2299999999999999E-4</v>
      </c>
      <c r="X87" s="5">
        <v>50</v>
      </c>
      <c r="Y87" s="5">
        <v>400</v>
      </c>
      <c r="Z87" s="5">
        <v>150</v>
      </c>
      <c r="AA87" s="5">
        <v>150</v>
      </c>
      <c r="AB87" s="5">
        <v>3</v>
      </c>
      <c r="AC87" s="5">
        <v>8.9999999999999993E-3</v>
      </c>
    </row>
    <row r="88" spans="1:29" ht="24.7" x14ac:dyDescent="0.5">
      <c r="A88" s="58"/>
      <c r="B88" s="5">
        <v>78</v>
      </c>
      <c r="C88" s="165"/>
      <c r="D88" s="118">
        <v>1135624</v>
      </c>
      <c r="E88" s="6" t="s">
        <v>272</v>
      </c>
      <c r="F88" s="11" t="s">
        <v>43</v>
      </c>
      <c r="G88" s="18" t="s">
        <v>154</v>
      </c>
      <c r="H88" s="10" t="s">
        <v>115</v>
      </c>
      <c r="I88" s="10" t="s">
        <v>1103</v>
      </c>
      <c r="J88" s="157">
        <v>346</v>
      </c>
      <c r="K88" s="8">
        <v>363</v>
      </c>
      <c r="L88" s="156">
        <f t="shared" si="5"/>
        <v>0.05</v>
      </c>
      <c r="M88" s="125">
        <f>VLOOKUP(F88,Оглавление!$J$4:$K$39,2,FALSE)</f>
        <v>0</v>
      </c>
      <c r="N88" s="8">
        <f t="shared" si="7"/>
        <v>363</v>
      </c>
      <c r="O88" s="105"/>
      <c r="P88" s="8">
        <f t="shared" si="6"/>
        <v>0</v>
      </c>
      <c r="Q88" s="49" t="s">
        <v>1106</v>
      </c>
      <c r="R88" s="14" t="s">
        <v>1107</v>
      </c>
      <c r="S88" s="13">
        <v>1001230</v>
      </c>
      <c r="T88" s="3" t="s">
        <v>12</v>
      </c>
      <c r="U88" s="3" t="s">
        <v>12</v>
      </c>
      <c r="V88" s="5">
        <v>5.5E-2</v>
      </c>
      <c r="W88" s="5">
        <v>1.8000000000000001E-4</v>
      </c>
      <c r="X88" s="5">
        <v>50</v>
      </c>
      <c r="Y88" s="5">
        <v>400</v>
      </c>
      <c r="Z88" s="5">
        <v>150</v>
      </c>
      <c r="AA88" s="5">
        <v>150</v>
      </c>
      <c r="AB88" s="5">
        <v>2.75</v>
      </c>
      <c r="AC88" s="5">
        <v>8.9999999999999993E-3</v>
      </c>
    </row>
    <row r="89" spans="1:29" ht="37.5" customHeight="1" x14ac:dyDescent="0.5">
      <c r="A89" s="58"/>
      <c r="B89" s="5">
        <v>79</v>
      </c>
      <c r="C89" s="164"/>
      <c r="D89" s="118">
        <v>1136092</v>
      </c>
      <c r="E89" s="7" t="s">
        <v>273</v>
      </c>
      <c r="F89" s="11" t="s">
        <v>43</v>
      </c>
      <c r="G89" s="18" t="s">
        <v>154</v>
      </c>
      <c r="H89" s="10" t="s">
        <v>115</v>
      </c>
      <c r="I89" s="10" t="s">
        <v>1103</v>
      </c>
      <c r="J89" s="157">
        <v>18</v>
      </c>
      <c r="K89" s="8">
        <v>19</v>
      </c>
      <c r="L89" s="156">
        <f t="shared" si="5"/>
        <v>0.06</v>
      </c>
      <c r="M89" s="125">
        <f>VLOOKUP(F89,Оглавление!$J$4:$K$39,2,FALSE)</f>
        <v>0</v>
      </c>
      <c r="N89" s="8">
        <f t="shared" si="7"/>
        <v>19</v>
      </c>
      <c r="O89" s="105"/>
      <c r="P89" s="8">
        <f t="shared" si="6"/>
        <v>0</v>
      </c>
      <c r="Q89" s="5" t="s">
        <v>1109</v>
      </c>
      <c r="R89" s="14" t="s">
        <v>1107</v>
      </c>
      <c r="S89" s="5">
        <v>1013138</v>
      </c>
      <c r="T89" s="3" t="s">
        <v>12</v>
      </c>
      <c r="U89" s="3" t="s">
        <v>12</v>
      </c>
      <c r="V89" s="5">
        <v>7.0000000000000001E-3</v>
      </c>
      <c r="W89" s="5">
        <v>4.5000000000000003E-5</v>
      </c>
      <c r="X89" s="5">
        <v>200</v>
      </c>
      <c r="Y89" s="5">
        <v>400</v>
      </c>
      <c r="Z89" s="5">
        <v>150</v>
      </c>
      <c r="AA89" s="5">
        <v>150</v>
      </c>
      <c r="AB89" s="5">
        <v>1.3</v>
      </c>
      <c r="AC89" s="5">
        <v>8.9999999999999993E-3</v>
      </c>
    </row>
    <row r="90" spans="1:29" ht="37.5" customHeight="1" x14ac:dyDescent="0.5">
      <c r="A90" s="58"/>
      <c r="B90" s="5">
        <v>80</v>
      </c>
      <c r="C90" s="164"/>
      <c r="D90" s="118">
        <v>1136093</v>
      </c>
      <c r="E90" s="7" t="s">
        <v>274</v>
      </c>
      <c r="F90" s="11" t="s">
        <v>43</v>
      </c>
      <c r="G90" s="18" t="s">
        <v>154</v>
      </c>
      <c r="H90" s="10" t="s">
        <v>115</v>
      </c>
      <c r="I90" s="10" t="s">
        <v>1103</v>
      </c>
      <c r="J90" s="157">
        <v>21</v>
      </c>
      <c r="K90" s="8">
        <v>22</v>
      </c>
      <c r="L90" s="156">
        <f t="shared" si="5"/>
        <v>0.05</v>
      </c>
      <c r="M90" s="125">
        <f>VLOOKUP(F90,Оглавление!$J$4:$K$39,2,FALSE)</f>
        <v>0</v>
      </c>
      <c r="N90" s="8">
        <f t="shared" si="7"/>
        <v>22</v>
      </c>
      <c r="O90" s="105"/>
      <c r="P90" s="8">
        <f t="shared" si="6"/>
        <v>0</v>
      </c>
      <c r="Q90" s="5" t="s">
        <v>1106</v>
      </c>
      <c r="R90" s="14" t="s">
        <v>1107</v>
      </c>
      <c r="S90" s="5">
        <v>1013140</v>
      </c>
      <c r="T90" s="3" t="s">
        <v>12</v>
      </c>
      <c r="U90" s="3" t="s">
        <v>12</v>
      </c>
      <c r="V90" s="5">
        <v>8.0000000000000002E-3</v>
      </c>
      <c r="W90" s="5">
        <v>4.5000000000000003E-5</v>
      </c>
      <c r="X90" s="5">
        <v>200</v>
      </c>
      <c r="Y90" s="5">
        <v>400</v>
      </c>
      <c r="Z90" s="5">
        <v>150</v>
      </c>
      <c r="AA90" s="5">
        <v>150</v>
      </c>
      <c r="AB90" s="5">
        <v>1.65</v>
      </c>
      <c r="AC90" s="5">
        <v>8.9999999999999993E-3</v>
      </c>
    </row>
    <row r="91" spans="1:29" ht="49.5" customHeight="1" x14ac:dyDescent="0.5">
      <c r="A91" s="58"/>
      <c r="B91" s="5">
        <v>81</v>
      </c>
      <c r="C91" s="51"/>
      <c r="D91" s="118">
        <v>1135621</v>
      </c>
      <c r="E91" s="6" t="s">
        <v>275</v>
      </c>
      <c r="F91" s="11" t="s">
        <v>43</v>
      </c>
      <c r="G91" s="100" t="s">
        <v>112</v>
      </c>
      <c r="H91" s="10" t="s">
        <v>115</v>
      </c>
      <c r="I91" s="10" t="s">
        <v>1103</v>
      </c>
      <c r="J91" s="157">
        <v>147</v>
      </c>
      <c r="K91" s="8">
        <v>154</v>
      </c>
      <c r="L91" s="156">
        <f t="shared" si="5"/>
        <v>0.05</v>
      </c>
      <c r="M91" s="125">
        <f>VLOOKUP(F91,Оглавление!$J$4:$K$39,2,FALSE)</f>
        <v>0</v>
      </c>
      <c r="N91" s="8">
        <f t="shared" si="7"/>
        <v>154</v>
      </c>
      <c r="O91" s="105"/>
      <c r="P91" s="8">
        <f t="shared" si="6"/>
        <v>0</v>
      </c>
      <c r="Q91" s="5" t="s">
        <v>1106</v>
      </c>
      <c r="R91" s="14" t="s">
        <v>1107</v>
      </c>
      <c r="S91" s="5">
        <v>1009008</v>
      </c>
      <c r="T91" s="59" t="s">
        <v>12</v>
      </c>
      <c r="U91" s="59" t="s">
        <v>12</v>
      </c>
      <c r="V91" s="5">
        <v>0.06</v>
      </c>
      <c r="W91" s="5">
        <v>1.0499999999999999E-3</v>
      </c>
      <c r="X91" s="5">
        <v>20</v>
      </c>
      <c r="Y91" s="5">
        <v>600</v>
      </c>
      <c r="Z91" s="5">
        <v>400</v>
      </c>
      <c r="AA91" s="5">
        <v>400</v>
      </c>
      <c r="AB91" s="5">
        <v>1.2</v>
      </c>
      <c r="AC91" s="5">
        <v>9.6000000000000002E-2</v>
      </c>
    </row>
    <row r="92" spans="1:29" ht="49.5" customHeight="1" x14ac:dyDescent="0.5">
      <c r="A92" s="58"/>
      <c r="B92" s="5">
        <v>82</v>
      </c>
      <c r="C92" s="51"/>
      <c r="D92" s="119">
        <v>1136994</v>
      </c>
      <c r="E92" s="6" t="s">
        <v>276</v>
      </c>
      <c r="F92" s="11" t="s">
        <v>43</v>
      </c>
      <c r="G92" s="18" t="s">
        <v>166</v>
      </c>
      <c r="H92" s="10" t="s">
        <v>115</v>
      </c>
      <c r="I92" s="10" t="s">
        <v>1103</v>
      </c>
      <c r="J92" s="157">
        <v>152</v>
      </c>
      <c r="K92" s="8">
        <v>160</v>
      </c>
      <c r="L92" s="156">
        <f t="shared" si="5"/>
        <v>0.05</v>
      </c>
      <c r="M92" s="125">
        <f>VLOOKUP(F92,Оглавление!$J$4:$K$39,2,FALSE)</f>
        <v>0</v>
      </c>
      <c r="N92" s="8">
        <f t="shared" si="7"/>
        <v>160</v>
      </c>
      <c r="O92" s="105"/>
      <c r="P92" s="8">
        <f t="shared" si="6"/>
        <v>0</v>
      </c>
      <c r="Q92" s="5" t="s">
        <v>1106</v>
      </c>
      <c r="R92" s="14" t="s">
        <v>1107</v>
      </c>
      <c r="S92" s="20" t="s">
        <v>1120</v>
      </c>
      <c r="T92" s="59" t="s">
        <v>12</v>
      </c>
      <c r="U92" s="59" t="s">
        <v>12</v>
      </c>
      <c r="V92" s="5">
        <v>4.7E-2</v>
      </c>
      <c r="W92" s="5">
        <v>1.031E-3</v>
      </c>
      <c r="X92" s="5">
        <v>2</v>
      </c>
      <c r="Y92" s="5">
        <v>310</v>
      </c>
      <c r="Z92" s="5">
        <v>190</v>
      </c>
      <c r="AA92" s="5">
        <v>35</v>
      </c>
      <c r="AB92" s="5">
        <v>9.4E-2</v>
      </c>
      <c r="AC92" s="5">
        <v>2.062E-3</v>
      </c>
    </row>
    <row r="93" spans="1:29" ht="38.25" customHeight="1" x14ac:dyDescent="0.5">
      <c r="A93" s="58"/>
      <c r="B93" s="5">
        <v>83</v>
      </c>
      <c r="C93" s="51"/>
      <c r="D93" s="118">
        <v>1136940</v>
      </c>
      <c r="E93" s="6" t="s">
        <v>277</v>
      </c>
      <c r="F93" s="11" t="s">
        <v>43</v>
      </c>
      <c r="G93" s="18" t="s">
        <v>112</v>
      </c>
      <c r="H93" s="10" t="s">
        <v>115</v>
      </c>
      <c r="I93" s="10" t="s">
        <v>1103</v>
      </c>
      <c r="J93" s="157">
        <v>275</v>
      </c>
      <c r="K93" s="8">
        <v>289</v>
      </c>
      <c r="L93" s="156">
        <f t="shared" si="5"/>
        <v>0.05</v>
      </c>
      <c r="M93" s="125">
        <f>VLOOKUP(F93,Оглавление!$J$4:$K$39,2,FALSE)</f>
        <v>0</v>
      </c>
      <c r="N93" s="8">
        <f t="shared" si="7"/>
        <v>289</v>
      </c>
      <c r="O93" s="105"/>
      <c r="P93" s="8">
        <f t="shared" si="6"/>
        <v>0</v>
      </c>
      <c r="Q93" s="5" t="s">
        <v>1109</v>
      </c>
      <c r="R93" s="14" t="s">
        <v>1107</v>
      </c>
      <c r="S93" s="5">
        <v>1011373</v>
      </c>
      <c r="T93" s="59" t="s">
        <v>12</v>
      </c>
      <c r="U93" s="59" t="s">
        <v>12</v>
      </c>
      <c r="V93" s="5">
        <v>1.4999999999999999E-2</v>
      </c>
      <c r="W93" s="5">
        <v>2.1599999999999999E-4</v>
      </c>
      <c r="X93" s="5">
        <v>200</v>
      </c>
      <c r="Y93" s="5">
        <v>590</v>
      </c>
      <c r="Z93" s="5">
        <v>274</v>
      </c>
      <c r="AA93" s="5">
        <v>267</v>
      </c>
      <c r="AB93" s="5">
        <v>3.06</v>
      </c>
      <c r="AC93" s="5">
        <v>4.3163E-2</v>
      </c>
    </row>
    <row r="94" spans="1:29" x14ac:dyDescent="0.5">
      <c r="A94" s="61"/>
      <c r="B94" s="5">
        <v>84</v>
      </c>
      <c r="C94" s="147" t="s">
        <v>169</v>
      </c>
      <c r="D94" s="132"/>
      <c r="E94" s="132"/>
      <c r="F94" s="133"/>
      <c r="G94" s="132"/>
      <c r="H94" s="132"/>
      <c r="I94" s="134"/>
      <c r="J94" s="158"/>
      <c r="K94" s="135"/>
      <c r="L94" s="135"/>
      <c r="M94" s="135"/>
      <c r="N94" s="135"/>
      <c r="O94" s="136"/>
      <c r="P94" s="135"/>
      <c r="Q94" s="52"/>
      <c r="R94" s="72"/>
      <c r="S94" s="69"/>
      <c r="T94" s="70"/>
      <c r="U94" s="70"/>
      <c r="V94" s="52"/>
      <c r="W94" s="52"/>
      <c r="X94" s="52"/>
      <c r="Y94" s="52"/>
      <c r="Z94" s="52"/>
      <c r="AA94" s="52"/>
      <c r="AB94" s="52"/>
      <c r="AC94" s="52"/>
    </row>
    <row r="95" spans="1:29" ht="25.5" customHeight="1" x14ac:dyDescent="0.5">
      <c r="A95" s="1"/>
      <c r="B95" s="5">
        <v>85</v>
      </c>
      <c r="C95" s="165"/>
      <c r="D95" s="118">
        <v>1237361</v>
      </c>
      <c r="E95" s="12" t="s">
        <v>278</v>
      </c>
      <c r="F95" s="11" t="s">
        <v>47</v>
      </c>
      <c r="G95" s="101" t="s">
        <v>155</v>
      </c>
      <c r="H95" s="49" t="s">
        <v>79</v>
      </c>
      <c r="I95" s="5" t="s">
        <v>1101</v>
      </c>
      <c r="J95" s="157">
        <v>142</v>
      </c>
      <c r="K95" s="8">
        <v>142</v>
      </c>
      <c r="L95" s="156">
        <f t="shared" ref="L95:L97" si="8">ROUND(K95/J95-1,2)</f>
        <v>0</v>
      </c>
      <c r="M95" s="125">
        <f>VLOOKUP(F95,Оглавление!$J$4:$K$39,2,FALSE)</f>
        <v>0</v>
      </c>
      <c r="N95" s="8">
        <f t="shared" si="7"/>
        <v>142</v>
      </c>
      <c r="O95" s="105"/>
      <c r="P95" s="8">
        <f>N95*O95</f>
        <v>0</v>
      </c>
      <c r="Q95" s="10" t="s">
        <v>1110</v>
      </c>
      <c r="R95" s="14" t="s">
        <v>1107</v>
      </c>
      <c r="S95" s="13">
        <v>1063288</v>
      </c>
      <c r="T95" s="13" t="s">
        <v>12</v>
      </c>
      <c r="U95" s="13" t="s">
        <v>12</v>
      </c>
      <c r="V95" s="5">
        <v>3.7999999999999999E-2</v>
      </c>
      <c r="W95" s="5">
        <v>3.19E-4</v>
      </c>
      <c r="X95" s="5">
        <v>120</v>
      </c>
      <c r="Y95" s="5">
        <v>510</v>
      </c>
      <c r="Z95" s="5">
        <v>510</v>
      </c>
      <c r="AA95" s="5">
        <v>120</v>
      </c>
      <c r="AB95" s="5">
        <v>4.5599999999999996</v>
      </c>
      <c r="AC95" s="5">
        <v>3.1212E-2</v>
      </c>
    </row>
    <row r="96" spans="1:29" ht="25.5" customHeight="1" x14ac:dyDescent="0.5">
      <c r="A96" s="1"/>
      <c r="B96" s="5">
        <v>86</v>
      </c>
      <c r="C96" s="165"/>
      <c r="D96" s="118">
        <v>1237362</v>
      </c>
      <c r="E96" s="12" t="s">
        <v>279</v>
      </c>
      <c r="F96" s="11" t="s">
        <v>47</v>
      </c>
      <c r="G96" s="101" t="s">
        <v>155</v>
      </c>
      <c r="H96" s="49" t="s">
        <v>79</v>
      </c>
      <c r="I96" s="5" t="s">
        <v>1101</v>
      </c>
      <c r="J96" s="157">
        <v>142</v>
      </c>
      <c r="K96" s="8">
        <v>142</v>
      </c>
      <c r="L96" s="156">
        <f t="shared" si="8"/>
        <v>0</v>
      </c>
      <c r="M96" s="125">
        <f>VLOOKUP(F96,Оглавление!$J$4:$K$39,2,FALSE)</f>
        <v>0</v>
      </c>
      <c r="N96" s="8">
        <f t="shared" si="7"/>
        <v>142</v>
      </c>
      <c r="O96" s="105"/>
      <c r="P96" s="8">
        <f>N96*O96</f>
        <v>0</v>
      </c>
      <c r="Q96" s="10" t="s">
        <v>1110</v>
      </c>
      <c r="R96" s="14" t="s">
        <v>1107</v>
      </c>
      <c r="S96" s="13">
        <v>1063289</v>
      </c>
      <c r="T96" s="13" t="s">
        <v>12</v>
      </c>
      <c r="U96" s="13" t="s">
        <v>12</v>
      </c>
      <c r="V96" s="5">
        <v>3.7999999999999999E-2</v>
      </c>
      <c r="W96" s="5">
        <v>2.4899999999999998E-4</v>
      </c>
      <c r="X96" s="5">
        <v>240</v>
      </c>
      <c r="Y96" s="5">
        <v>510</v>
      </c>
      <c r="Z96" s="5">
        <v>510</v>
      </c>
      <c r="AA96" s="5">
        <v>230</v>
      </c>
      <c r="AB96" s="5">
        <v>9</v>
      </c>
      <c r="AC96" s="5">
        <v>5.9823000000000001E-2</v>
      </c>
    </row>
    <row r="97" spans="1:29" ht="25.5" customHeight="1" x14ac:dyDescent="0.5">
      <c r="A97" s="1"/>
      <c r="B97" s="5">
        <v>87</v>
      </c>
      <c r="C97" s="165"/>
      <c r="D97" s="118">
        <v>1237363</v>
      </c>
      <c r="E97" s="12" t="s">
        <v>280</v>
      </c>
      <c r="F97" s="11" t="s">
        <v>47</v>
      </c>
      <c r="G97" s="101" t="s">
        <v>155</v>
      </c>
      <c r="H97" s="49" t="s">
        <v>79</v>
      </c>
      <c r="I97" s="5" t="s">
        <v>1101</v>
      </c>
      <c r="J97" s="157">
        <v>142</v>
      </c>
      <c r="K97" s="8">
        <v>142</v>
      </c>
      <c r="L97" s="156">
        <f t="shared" si="8"/>
        <v>0</v>
      </c>
      <c r="M97" s="125">
        <f>VLOOKUP(F97,Оглавление!$J$4:$K$39,2,FALSE)</f>
        <v>0</v>
      </c>
      <c r="N97" s="8">
        <f t="shared" si="7"/>
        <v>142</v>
      </c>
      <c r="O97" s="105"/>
      <c r="P97" s="8">
        <f>N97*O97</f>
        <v>0</v>
      </c>
      <c r="Q97" s="10" t="s">
        <v>1110</v>
      </c>
      <c r="R97" s="14" t="s">
        <v>1107</v>
      </c>
      <c r="S97" s="13">
        <v>1063381</v>
      </c>
      <c r="T97" s="13" t="s">
        <v>12</v>
      </c>
      <c r="U97" s="13" t="s">
        <v>12</v>
      </c>
      <c r="V97" s="5">
        <v>3.7999999999999999E-2</v>
      </c>
      <c r="W97" s="5">
        <v>1.94E-4</v>
      </c>
      <c r="X97" s="5">
        <v>480</v>
      </c>
      <c r="Y97" s="5">
        <v>740</v>
      </c>
      <c r="Z97" s="5">
        <v>740</v>
      </c>
      <c r="AA97" s="5">
        <v>170</v>
      </c>
      <c r="AB97" s="5">
        <v>18</v>
      </c>
      <c r="AC97" s="5">
        <v>9.3091999999999994E-2</v>
      </c>
    </row>
    <row r="98" spans="1:29" x14ac:dyDescent="0.5">
      <c r="A98" s="1"/>
      <c r="B98" s="5">
        <v>88</v>
      </c>
      <c r="C98" s="147" t="s">
        <v>55</v>
      </c>
      <c r="D98" s="132"/>
      <c r="E98" s="132"/>
      <c r="F98" s="133"/>
      <c r="G98" s="132"/>
      <c r="H98" s="132"/>
      <c r="I98" s="134"/>
      <c r="J98" s="158"/>
      <c r="K98" s="135"/>
      <c r="L98" s="135"/>
      <c r="M98" s="135"/>
      <c r="N98" s="135"/>
      <c r="O98" s="136"/>
      <c r="P98" s="135"/>
      <c r="Q98" s="52"/>
      <c r="R98" s="73"/>
      <c r="S98" s="53"/>
      <c r="T98" s="57"/>
      <c r="U98" s="57"/>
      <c r="V98" s="52"/>
      <c r="W98" s="52"/>
      <c r="X98" s="52"/>
      <c r="Y98" s="52"/>
      <c r="Z98" s="52"/>
      <c r="AA98" s="52"/>
      <c r="AB98" s="52"/>
      <c r="AC98" s="52"/>
    </row>
    <row r="99" spans="1:29" ht="24.7" x14ac:dyDescent="0.5">
      <c r="A99" s="1"/>
      <c r="B99" s="5">
        <v>89</v>
      </c>
      <c r="C99" s="165"/>
      <c r="D99" s="118">
        <v>1237801</v>
      </c>
      <c r="E99" s="6" t="s">
        <v>281</v>
      </c>
      <c r="F99" s="11" t="s">
        <v>57</v>
      </c>
      <c r="G99" s="101" t="s">
        <v>156</v>
      </c>
      <c r="H99" s="10" t="s">
        <v>78</v>
      </c>
      <c r="I99" s="5" t="s">
        <v>1101</v>
      </c>
      <c r="J99" s="157">
        <v>326</v>
      </c>
      <c r="K99" s="8">
        <v>326</v>
      </c>
      <c r="L99" s="156">
        <f t="shared" ref="L99:L105" si="9">ROUND(K99/J99-1,2)</f>
        <v>0</v>
      </c>
      <c r="M99" s="125">
        <f>VLOOKUP(F99,Оглавление!$J$4:$K$39,2,FALSE)</f>
        <v>0</v>
      </c>
      <c r="N99" s="8">
        <f t="shared" si="7"/>
        <v>326</v>
      </c>
      <c r="O99" s="105"/>
      <c r="P99" s="8">
        <f t="shared" ref="P99:P105" si="10">N99*O99</f>
        <v>0</v>
      </c>
      <c r="Q99" s="5" t="s">
        <v>1110</v>
      </c>
      <c r="R99" s="14" t="s">
        <v>1107</v>
      </c>
      <c r="S99" s="3" t="s">
        <v>12</v>
      </c>
      <c r="T99" s="3" t="s">
        <v>12</v>
      </c>
      <c r="U99" s="3" t="s">
        <v>12</v>
      </c>
      <c r="V99" s="5">
        <v>0.152</v>
      </c>
      <c r="W99" s="5">
        <v>9.8200000000000002E-4</v>
      </c>
      <c r="X99" s="5">
        <v>100</v>
      </c>
      <c r="Y99" s="5">
        <v>760</v>
      </c>
      <c r="Z99" s="5">
        <v>760</v>
      </c>
      <c r="AA99" s="5">
        <v>170</v>
      </c>
      <c r="AB99" s="5">
        <v>15.22</v>
      </c>
      <c r="AC99" s="5">
        <v>9.8192000000000002E-2</v>
      </c>
    </row>
    <row r="100" spans="1:29" ht="24.7" x14ac:dyDescent="0.5">
      <c r="A100" s="1"/>
      <c r="B100" s="5">
        <v>90</v>
      </c>
      <c r="C100" s="165"/>
      <c r="D100" s="118">
        <v>1237802</v>
      </c>
      <c r="E100" s="6" t="s">
        <v>282</v>
      </c>
      <c r="F100" s="11" t="s">
        <v>57</v>
      </c>
      <c r="G100" s="101" t="s">
        <v>156</v>
      </c>
      <c r="H100" s="10" t="s">
        <v>78</v>
      </c>
      <c r="I100" s="5" t="s">
        <v>1101</v>
      </c>
      <c r="J100" s="157">
        <v>326</v>
      </c>
      <c r="K100" s="8">
        <v>326</v>
      </c>
      <c r="L100" s="156">
        <f t="shared" si="9"/>
        <v>0</v>
      </c>
      <c r="M100" s="125">
        <f>VLOOKUP(F100,Оглавление!$J$4:$K$39,2,FALSE)</f>
        <v>0</v>
      </c>
      <c r="N100" s="8">
        <f t="shared" si="7"/>
        <v>326</v>
      </c>
      <c r="O100" s="105"/>
      <c r="P100" s="8">
        <f t="shared" si="10"/>
        <v>0</v>
      </c>
      <c r="Q100" s="5" t="s">
        <v>1110</v>
      </c>
      <c r="R100" s="14" t="s">
        <v>1107</v>
      </c>
      <c r="S100" s="3" t="s">
        <v>12</v>
      </c>
      <c r="T100" s="3" t="s">
        <v>12</v>
      </c>
      <c r="U100" s="3" t="s">
        <v>12</v>
      </c>
      <c r="V100" s="5">
        <v>0.153</v>
      </c>
      <c r="W100" s="5">
        <v>5.7799999999999995E-4</v>
      </c>
      <c r="X100" s="5">
        <v>200</v>
      </c>
      <c r="Y100" s="5">
        <v>760</v>
      </c>
      <c r="Z100" s="5">
        <v>760</v>
      </c>
      <c r="AA100" s="5">
        <v>200</v>
      </c>
      <c r="AB100" s="5">
        <v>30.6</v>
      </c>
      <c r="AC100" s="5">
        <v>0.11552</v>
      </c>
    </row>
    <row r="101" spans="1:29" ht="15.7" x14ac:dyDescent="0.5">
      <c r="A101" s="1"/>
      <c r="B101" s="5">
        <v>91</v>
      </c>
      <c r="C101" s="165"/>
      <c r="D101" s="118">
        <v>1237803</v>
      </c>
      <c r="E101" s="6" t="s">
        <v>283</v>
      </c>
      <c r="F101" s="11" t="s">
        <v>57</v>
      </c>
      <c r="G101" s="101" t="s">
        <v>156</v>
      </c>
      <c r="H101" s="10" t="s">
        <v>78</v>
      </c>
      <c r="I101" s="5" t="s">
        <v>1101</v>
      </c>
      <c r="J101" s="157">
        <v>435</v>
      </c>
      <c r="K101" s="8">
        <v>435</v>
      </c>
      <c r="L101" s="156">
        <f t="shared" si="9"/>
        <v>0</v>
      </c>
      <c r="M101" s="125">
        <f>VLOOKUP(F101,Оглавление!$J$4:$K$39,2,FALSE)</f>
        <v>0</v>
      </c>
      <c r="N101" s="8">
        <f t="shared" si="7"/>
        <v>435</v>
      </c>
      <c r="O101" s="105"/>
      <c r="P101" s="8">
        <f t="shared" si="10"/>
        <v>0</v>
      </c>
      <c r="Q101" s="5" t="s">
        <v>1110</v>
      </c>
      <c r="R101" s="14" t="s">
        <v>1107</v>
      </c>
      <c r="S101" s="3" t="s">
        <v>12</v>
      </c>
      <c r="T101" s="3" t="s">
        <v>12</v>
      </c>
      <c r="U101" s="3" t="s">
        <v>12</v>
      </c>
      <c r="V101" s="5">
        <v>0.20899999999999999</v>
      </c>
      <c r="W101" s="5">
        <v>1.5020000000000001E-3</v>
      </c>
      <c r="X101" s="5">
        <v>50</v>
      </c>
      <c r="Y101" s="5">
        <v>760</v>
      </c>
      <c r="Z101" s="5">
        <v>760</v>
      </c>
      <c r="AA101" s="5">
        <v>130</v>
      </c>
      <c r="AB101" s="5">
        <v>10.45</v>
      </c>
      <c r="AC101" s="5">
        <v>7.5088000000000002E-2</v>
      </c>
    </row>
    <row r="102" spans="1:29" ht="24.7" x14ac:dyDescent="0.5">
      <c r="A102" s="1"/>
      <c r="B102" s="5">
        <v>92</v>
      </c>
      <c r="C102" s="165"/>
      <c r="D102" s="118">
        <v>1237804</v>
      </c>
      <c r="E102" s="6" t="s">
        <v>284</v>
      </c>
      <c r="F102" s="11" t="s">
        <v>57</v>
      </c>
      <c r="G102" s="101" t="s">
        <v>156</v>
      </c>
      <c r="H102" s="10" t="s">
        <v>78</v>
      </c>
      <c r="I102" s="5" t="s">
        <v>1101</v>
      </c>
      <c r="J102" s="157">
        <v>435</v>
      </c>
      <c r="K102" s="8">
        <v>435</v>
      </c>
      <c r="L102" s="156">
        <f t="shared" si="9"/>
        <v>0</v>
      </c>
      <c r="M102" s="125">
        <f>VLOOKUP(F102,Оглавление!$J$4:$K$39,2,FALSE)</f>
        <v>0</v>
      </c>
      <c r="N102" s="8">
        <f t="shared" si="7"/>
        <v>435</v>
      </c>
      <c r="O102" s="105"/>
      <c r="P102" s="8">
        <f t="shared" si="10"/>
        <v>0</v>
      </c>
      <c r="Q102" s="5" t="s">
        <v>1110</v>
      </c>
      <c r="R102" s="14" t="s">
        <v>1107</v>
      </c>
      <c r="S102" s="3" t="s">
        <v>12</v>
      </c>
      <c r="T102" s="3" t="s">
        <v>12</v>
      </c>
      <c r="U102" s="3" t="s">
        <v>12</v>
      </c>
      <c r="V102" s="5">
        <v>0.20899999999999999</v>
      </c>
      <c r="W102" s="5">
        <v>9.8200000000000002E-4</v>
      </c>
      <c r="X102" s="5">
        <v>100</v>
      </c>
      <c r="Y102" s="5">
        <v>760</v>
      </c>
      <c r="Z102" s="5">
        <v>760</v>
      </c>
      <c r="AA102" s="5">
        <v>170</v>
      </c>
      <c r="AB102" s="5">
        <v>20.9</v>
      </c>
      <c r="AC102" s="5">
        <v>9.8192000000000002E-2</v>
      </c>
    </row>
    <row r="103" spans="1:29" ht="15.7" x14ac:dyDescent="0.5">
      <c r="A103" s="1"/>
      <c r="B103" s="5">
        <v>93</v>
      </c>
      <c r="C103" s="165"/>
      <c r="D103" s="118">
        <v>1237805</v>
      </c>
      <c r="E103" s="6" t="s">
        <v>285</v>
      </c>
      <c r="F103" s="11" t="s">
        <v>57</v>
      </c>
      <c r="G103" s="101" t="s">
        <v>156</v>
      </c>
      <c r="H103" s="10" t="s">
        <v>78</v>
      </c>
      <c r="I103" s="5" t="s">
        <v>1101</v>
      </c>
      <c r="J103" s="157">
        <v>609</v>
      </c>
      <c r="K103" s="8">
        <v>609</v>
      </c>
      <c r="L103" s="156">
        <f t="shared" si="9"/>
        <v>0</v>
      </c>
      <c r="M103" s="125">
        <f>VLOOKUP(F103,Оглавление!$J$4:$K$39,2,FALSE)</f>
        <v>0</v>
      </c>
      <c r="N103" s="8">
        <f t="shared" si="7"/>
        <v>609</v>
      </c>
      <c r="O103" s="105"/>
      <c r="P103" s="8">
        <f t="shared" si="10"/>
        <v>0</v>
      </c>
      <c r="Q103" s="5" t="s">
        <v>1110</v>
      </c>
      <c r="R103" s="14" t="s">
        <v>1107</v>
      </c>
      <c r="S103" s="3" t="s">
        <v>12</v>
      </c>
      <c r="T103" s="3" t="s">
        <v>12</v>
      </c>
      <c r="U103" s="3" t="s">
        <v>12</v>
      </c>
      <c r="V103" s="5">
        <v>0.34399999999999997</v>
      </c>
      <c r="W103" s="5">
        <v>1.7329999999999999E-3</v>
      </c>
      <c r="X103" s="5">
        <v>50</v>
      </c>
      <c r="Y103" s="5">
        <v>760</v>
      </c>
      <c r="Z103" s="5">
        <v>760</v>
      </c>
      <c r="AA103" s="5">
        <v>150</v>
      </c>
      <c r="AB103" s="5">
        <v>17.2</v>
      </c>
      <c r="AC103" s="5">
        <v>8.6639999999999995E-2</v>
      </c>
    </row>
    <row r="104" spans="1:29" ht="15.7" x14ac:dyDescent="0.5">
      <c r="A104" s="1"/>
      <c r="B104" s="5">
        <v>94</v>
      </c>
      <c r="C104" s="165"/>
      <c r="D104" s="118">
        <v>1237807</v>
      </c>
      <c r="E104" s="6" t="s">
        <v>286</v>
      </c>
      <c r="F104" s="11" t="s">
        <v>57</v>
      </c>
      <c r="G104" s="101" t="s">
        <v>156</v>
      </c>
      <c r="H104" s="10" t="s">
        <v>78</v>
      </c>
      <c r="I104" s="5" t="s">
        <v>1101</v>
      </c>
      <c r="J104" s="157">
        <v>1108</v>
      </c>
      <c r="K104" s="8">
        <v>1108</v>
      </c>
      <c r="L104" s="156">
        <f t="shared" si="9"/>
        <v>0</v>
      </c>
      <c r="M104" s="125">
        <f>VLOOKUP(F104,Оглавление!$J$4:$K$39,2,FALSE)</f>
        <v>0</v>
      </c>
      <c r="N104" s="8">
        <f t="shared" si="7"/>
        <v>1108</v>
      </c>
      <c r="O104" s="105"/>
      <c r="P104" s="8">
        <f t="shared" si="10"/>
        <v>0</v>
      </c>
      <c r="Q104" s="5" t="s">
        <v>1110</v>
      </c>
      <c r="R104" s="14" t="s">
        <v>1107</v>
      </c>
      <c r="S104" s="3" t="s">
        <v>12</v>
      </c>
      <c r="T104" s="3" t="s">
        <v>12</v>
      </c>
      <c r="U104" s="3" t="s">
        <v>12</v>
      </c>
      <c r="V104" s="5">
        <v>0.57599999999999996</v>
      </c>
      <c r="W104" s="5">
        <v>5.7759999999999999E-3</v>
      </c>
      <c r="X104" s="5">
        <v>25</v>
      </c>
      <c r="Y104" s="5">
        <v>760</v>
      </c>
      <c r="Z104" s="5">
        <v>760</v>
      </c>
      <c r="AA104" s="5">
        <v>250</v>
      </c>
      <c r="AB104" s="5">
        <v>14.4</v>
      </c>
      <c r="AC104" s="5">
        <v>0.1444</v>
      </c>
    </row>
    <row r="105" spans="1:29" ht="15.7" x14ac:dyDescent="0.5">
      <c r="A105" s="1"/>
      <c r="B105" s="5">
        <v>95</v>
      </c>
      <c r="C105" s="165"/>
      <c r="D105" s="118">
        <v>1237808</v>
      </c>
      <c r="E105" s="6" t="s">
        <v>287</v>
      </c>
      <c r="F105" s="11" t="s">
        <v>57</v>
      </c>
      <c r="G105" s="101" t="s">
        <v>156</v>
      </c>
      <c r="H105" s="10" t="s">
        <v>78</v>
      </c>
      <c r="I105" s="5" t="s">
        <v>1101</v>
      </c>
      <c r="J105" s="157">
        <v>1108</v>
      </c>
      <c r="K105" s="8">
        <v>1108</v>
      </c>
      <c r="L105" s="156">
        <f t="shared" si="9"/>
        <v>0</v>
      </c>
      <c r="M105" s="125">
        <f>VLOOKUP(F105,Оглавление!$J$4:$K$39,2,FALSE)</f>
        <v>0</v>
      </c>
      <c r="N105" s="8">
        <f t="shared" si="7"/>
        <v>1108</v>
      </c>
      <c r="O105" s="105"/>
      <c r="P105" s="8">
        <f t="shared" si="10"/>
        <v>0</v>
      </c>
      <c r="Q105" s="5" t="s">
        <v>1110</v>
      </c>
      <c r="R105" s="14" t="s">
        <v>1107</v>
      </c>
      <c r="S105" s="3" t="s">
        <v>12</v>
      </c>
      <c r="T105" s="3" t="s">
        <v>12</v>
      </c>
      <c r="U105" s="3" t="s">
        <v>12</v>
      </c>
      <c r="V105" s="5">
        <v>0.57599999999999996</v>
      </c>
      <c r="W105" s="5">
        <v>4.8520000000000004E-3</v>
      </c>
      <c r="X105" s="5">
        <v>50</v>
      </c>
      <c r="Y105" s="5">
        <v>760</v>
      </c>
      <c r="Z105" s="5">
        <v>420</v>
      </c>
      <c r="AA105" s="5">
        <v>420</v>
      </c>
      <c r="AB105" s="5">
        <v>28.8</v>
      </c>
      <c r="AC105" s="5">
        <v>0.242592</v>
      </c>
    </row>
    <row r="106" spans="1:29" x14ac:dyDescent="0.5">
      <c r="A106" s="1"/>
      <c r="B106" s="5">
        <v>96</v>
      </c>
      <c r="C106" s="147" t="s">
        <v>56</v>
      </c>
      <c r="D106" s="132"/>
      <c r="E106" s="132"/>
      <c r="F106" s="133"/>
      <c r="G106" s="132"/>
      <c r="H106" s="132"/>
      <c r="I106" s="134"/>
      <c r="J106" s="158"/>
      <c r="K106" s="135"/>
      <c r="L106" s="135"/>
      <c r="M106" s="135"/>
      <c r="N106" s="135"/>
      <c r="O106" s="136"/>
      <c r="P106" s="135"/>
      <c r="Q106" s="52"/>
      <c r="R106" s="73"/>
      <c r="S106" s="53"/>
      <c r="T106" s="57"/>
      <c r="U106" s="57"/>
      <c r="V106" s="52"/>
      <c r="W106" s="52"/>
      <c r="X106" s="52"/>
      <c r="Y106" s="52"/>
      <c r="Z106" s="52"/>
      <c r="AA106" s="52"/>
      <c r="AB106" s="52"/>
      <c r="AC106" s="52"/>
    </row>
    <row r="107" spans="1:29" ht="15.7" x14ac:dyDescent="0.5">
      <c r="B107" s="5">
        <v>97</v>
      </c>
      <c r="C107" s="174"/>
      <c r="D107" s="118">
        <v>1238221</v>
      </c>
      <c r="E107" s="12" t="s">
        <v>288</v>
      </c>
      <c r="F107" s="11" t="s">
        <v>16</v>
      </c>
      <c r="G107" s="101" t="s">
        <v>149</v>
      </c>
      <c r="H107" s="49" t="s">
        <v>79</v>
      </c>
      <c r="I107" s="5" t="s">
        <v>1101</v>
      </c>
      <c r="J107" s="157">
        <v>146</v>
      </c>
      <c r="K107" s="8">
        <v>153</v>
      </c>
      <c r="L107" s="156">
        <f t="shared" ref="L107:L120" si="11">ROUND(K107/J107-1,2)</f>
        <v>0.05</v>
      </c>
      <c r="M107" s="125">
        <f>VLOOKUP(F107,Оглавление!$J$4:$K$39,2,FALSE)</f>
        <v>0</v>
      </c>
      <c r="N107" s="8">
        <f t="shared" si="7"/>
        <v>153</v>
      </c>
      <c r="O107" s="105"/>
      <c r="P107" s="8">
        <f t="shared" ref="P107" si="12">N107*O107</f>
        <v>0</v>
      </c>
      <c r="Q107" s="5" t="s">
        <v>1110</v>
      </c>
      <c r="R107" s="14" t="s">
        <v>1107</v>
      </c>
      <c r="S107" s="56" t="s">
        <v>12</v>
      </c>
      <c r="T107" s="13" t="s">
        <v>12</v>
      </c>
      <c r="U107" s="13" t="s">
        <v>12</v>
      </c>
      <c r="V107" s="5">
        <v>9.5000000000000001E-2</v>
      </c>
      <c r="W107" s="5">
        <v>7.5000000000000002E-4</v>
      </c>
      <c r="X107" s="5">
        <v>200</v>
      </c>
      <c r="Y107" s="5">
        <v>1000</v>
      </c>
      <c r="Z107" s="5">
        <v>1000</v>
      </c>
      <c r="AA107" s="5">
        <v>150</v>
      </c>
      <c r="AB107" s="5">
        <v>19</v>
      </c>
      <c r="AC107" s="5">
        <v>0.15</v>
      </c>
    </row>
    <row r="108" spans="1:29" ht="15.7" x14ac:dyDescent="0.5">
      <c r="A108" s="1"/>
      <c r="B108" s="5">
        <v>98</v>
      </c>
      <c r="C108" s="174"/>
      <c r="D108" s="118">
        <v>1238222</v>
      </c>
      <c r="E108" s="12" t="s">
        <v>289</v>
      </c>
      <c r="F108" s="11" t="s">
        <v>16</v>
      </c>
      <c r="G108" s="101" t="s">
        <v>149</v>
      </c>
      <c r="H108" s="49" t="s">
        <v>79</v>
      </c>
      <c r="I108" s="5" t="s">
        <v>1101</v>
      </c>
      <c r="J108" s="157">
        <v>146</v>
      </c>
      <c r="K108" s="8">
        <v>153</v>
      </c>
      <c r="L108" s="156">
        <f t="shared" si="11"/>
        <v>0.05</v>
      </c>
      <c r="M108" s="125">
        <f>VLOOKUP(F108,Оглавление!$J$4:$K$39,2,FALSE)</f>
        <v>0</v>
      </c>
      <c r="N108" s="8">
        <f t="shared" si="7"/>
        <v>153</v>
      </c>
      <c r="O108" s="105"/>
      <c r="P108" s="8">
        <f t="shared" ref="P108:P120" si="13">N108*O108</f>
        <v>0</v>
      </c>
      <c r="Q108" s="5" t="s">
        <v>1110</v>
      </c>
      <c r="R108" s="14" t="s">
        <v>1107</v>
      </c>
      <c r="S108" s="56" t="s">
        <v>12</v>
      </c>
      <c r="T108" s="13" t="s">
        <v>12</v>
      </c>
      <c r="U108" s="13" t="s">
        <v>12</v>
      </c>
      <c r="V108" s="5">
        <v>0.104</v>
      </c>
      <c r="W108" s="5">
        <v>3.7599999999999998E-4</v>
      </c>
      <c r="X108" s="5">
        <v>500</v>
      </c>
      <c r="Y108" s="5">
        <v>900</v>
      </c>
      <c r="Z108" s="5">
        <v>900</v>
      </c>
      <c r="AA108" s="5">
        <v>260</v>
      </c>
      <c r="AB108" s="5">
        <v>52</v>
      </c>
      <c r="AC108" s="5">
        <v>0.21060000000000001</v>
      </c>
    </row>
    <row r="109" spans="1:29" ht="24.7" x14ac:dyDescent="0.5">
      <c r="A109" s="1"/>
      <c r="B109" s="5">
        <v>99</v>
      </c>
      <c r="C109" s="164"/>
      <c r="D109" s="118">
        <v>1237001</v>
      </c>
      <c r="E109" s="12" t="s">
        <v>290</v>
      </c>
      <c r="F109" s="11" t="s">
        <v>16</v>
      </c>
      <c r="G109" s="101" t="s">
        <v>149</v>
      </c>
      <c r="H109" s="49" t="s">
        <v>78</v>
      </c>
      <c r="I109" s="5" t="s">
        <v>1101</v>
      </c>
      <c r="J109" s="157">
        <v>154</v>
      </c>
      <c r="K109" s="8">
        <v>162</v>
      </c>
      <c r="L109" s="156">
        <f t="shared" si="11"/>
        <v>0.05</v>
      </c>
      <c r="M109" s="125">
        <f>VLOOKUP(F109,Оглавление!$J$4:$K$39,2,FALSE)</f>
        <v>0</v>
      </c>
      <c r="N109" s="8">
        <f t="shared" si="7"/>
        <v>162</v>
      </c>
      <c r="O109" s="105"/>
      <c r="P109" s="8">
        <f t="shared" si="13"/>
        <v>0</v>
      </c>
      <c r="Q109" s="49" t="s">
        <v>1106</v>
      </c>
      <c r="R109" s="14" t="s">
        <v>1107</v>
      </c>
      <c r="S109" s="10" t="s">
        <v>1121</v>
      </c>
      <c r="T109" s="13" t="s">
        <v>12</v>
      </c>
      <c r="U109" s="5" t="s">
        <v>12</v>
      </c>
      <c r="V109" s="5">
        <v>0.107</v>
      </c>
      <c r="W109" s="5">
        <v>5.4799999999999998E-4</v>
      </c>
      <c r="X109" s="5">
        <v>200</v>
      </c>
      <c r="Y109" s="5">
        <v>690</v>
      </c>
      <c r="Z109" s="5">
        <v>690</v>
      </c>
      <c r="AA109" s="5">
        <v>230</v>
      </c>
      <c r="AB109" s="5">
        <v>21.4</v>
      </c>
      <c r="AC109" s="5">
        <v>0.109503</v>
      </c>
    </row>
    <row r="110" spans="1:29" ht="24.7" x14ac:dyDescent="0.5">
      <c r="A110" s="1"/>
      <c r="B110" s="5">
        <v>100</v>
      </c>
      <c r="C110" s="164"/>
      <c r="D110" s="118">
        <v>1237002</v>
      </c>
      <c r="E110" s="12" t="s">
        <v>291</v>
      </c>
      <c r="F110" s="11" t="s">
        <v>16</v>
      </c>
      <c r="G110" s="101" t="s">
        <v>149</v>
      </c>
      <c r="H110" s="49" t="s">
        <v>78</v>
      </c>
      <c r="I110" s="5" t="s">
        <v>1101</v>
      </c>
      <c r="J110" s="157">
        <v>154</v>
      </c>
      <c r="K110" s="8">
        <v>162</v>
      </c>
      <c r="L110" s="156">
        <f t="shared" si="11"/>
        <v>0.05</v>
      </c>
      <c r="M110" s="125">
        <f>VLOOKUP(F110,Оглавление!$J$4:$K$39,2,FALSE)</f>
        <v>0</v>
      </c>
      <c r="N110" s="8">
        <f t="shared" si="7"/>
        <v>162</v>
      </c>
      <c r="O110" s="105"/>
      <c r="P110" s="8">
        <f t="shared" si="13"/>
        <v>0</v>
      </c>
      <c r="Q110" s="5" t="s">
        <v>1110</v>
      </c>
      <c r="R110" s="14" t="s">
        <v>1107</v>
      </c>
      <c r="S110" s="10" t="s">
        <v>1122</v>
      </c>
      <c r="T110" s="13" t="s">
        <v>12</v>
      </c>
      <c r="U110" s="5" t="s">
        <v>12</v>
      </c>
      <c r="V110" s="5">
        <v>0.107</v>
      </c>
      <c r="W110" s="5">
        <v>4.2099999999999999E-4</v>
      </c>
      <c r="X110" s="5">
        <v>500</v>
      </c>
      <c r="Y110" s="5">
        <v>900</v>
      </c>
      <c r="Z110" s="5">
        <v>900</v>
      </c>
      <c r="AA110" s="5">
        <v>260</v>
      </c>
      <c r="AB110" s="5">
        <v>53.5</v>
      </c>
      <c r="AC110" s="5">
        <v>0.21060000000000001</v>
      </c>
    </row>
    <row r="111" spans="1:29" ht="24.7" x14ac:dyDescent="0.5">
      <c r="A111" s="1"/>
      <c r="B111" s="5">
        <v>101</v>
      </c>
      <c r="C111" s="164"/>
      <c r="D111" s="118">
        <v>1237003</v>
      </c>
      <c r="E111" s="12" t="s">
        <v>292</v>
      </c>
      <c r="F111" s="11" t="s">
        <v>16</v>
      </c>
      <c r="G111" s="101" t="s">
        <v>149</v>
      </c>
      <c r="H111" s="49" t="s">
        <v>78</v>
      </c>
      <c r="I111" s="5" t="s">
        <v>1101</v>
      </c>
      <c r="J111" s="157">
        <v>224</v>
      </c>
      <c r="K111" s="8">
        <v>235</v>
      </c>
      <c r="L111" s="156">
        <f t="shared" si="11"/>
        <v>0.05</v>
      </c>
      <c r="M111" s="125">
        <f>VLOOKUP(F111,Оглавление!$J$4:$K$39,2,FALSE)</f>
        <v>0</v>
      </c>
      <c r="N111" s="8">
        <f t="shared" si="7"/>
        <v>235</v>
      </c>
      <c r="O111" s="105"/>
      <c r="P111" s="8">
        <f t="shared" si="13"/>
        <v>0</v>
      </c>
      <c r="Q111" s="49" t="s">
        <v>1106</v>
      </c>
      <c r="R111" s="14" t="s">
        <v>1107</v>
      </c>
      <c r="S111" s="10" t="s">
        <v>1123</v>
      </c>
      <c r="T111" s="13" t="s">
        <v>12</v>
      </c>
      <c r="U111" s="5" t="s">
        <v>12</v>
      </c>
      <c r="V111" s="5">
        <v>0.14430000000000001</v>
      </c>
      <c r="W111" s="5">
        <v>5.9639999999999997E-4</v>
      </c>
      <c r="X111" s="5">
        <v>100</v>
      </c>
      <c r="Y111" s="5">
        <v>660</v>
      </c>
      <c r="Z111" s="5">
        <v>660</v>
      </c>
      <c r="AA111" s="5">
        <v>190</v>
      </c>
      <c r="AB111" s="5">
        <v>14.430000000000001</v>
      </c>
      <c r="AC111" s="5">
        <v>8.2764000000000004E-2</v>
      </c>
    </row>
    <row r="112" spans="1:29" ht="24.7" x14ac:dyDescent="0.5">
      <c r="A112" s="1"/>
      <c r="B112" s="5">
        <v>102</v>
      </c>
      <c r="C112" s="164"/>
      <c r="D112" s="118">
        <v>1237005</v>
      </c>
      <c r="E112" s="12" t="s">
        <v>293</v>
      </c>
      <c r="F112" s="11" t="s">
        <v>16</v>
      </c>
      <c r="G112" s="101" t="s">
        <v>149</v>
      </c>
      <c r="H112" s="49" t="s">
        <v>78</v>
      </c>
      <c r="I112" s="5" t="s">
        <v>1101</v>
      </c>
      <c r="J112" s="157">
        <v>481</v>
      </c>
      <c r="K112" s="8">
        <v>505</v>
      </c>
      <c r="L112" s="156">
        <f t="shared" si="11"/>
        <v>0.05</v>
      </c>
      <c r="M112" s="125">
        <f>VLOOKUP(F112,Оглавление!$J$4:$K$39,2,FALSE)</f>
        <v>0</v>
      </c>
      <c r="N112" s="8">
        <f t="shared" si="7"/>
        <v>505</v>
      </c>
      <c r="O112" s="105"/>
      <c r="P112" s="8">
        <f t="shared" si="13"/>
        <v>0</v>
      </c>
      <c r="Q112" s="49" t="s">
        <v>1106</v>
      </c>
      <c r="R112" s="14" t="s">
        <v>1107</v>
      </c>
      <c r="S112" s="10" t="s">
        <v>1124</v>
      </c>
      <c r="T112" s="13" t="s">
        <v>12</v>
      </c>
      <c r="U112" s="5" t="s">
        <v>12</v>
      </c>
      <c r="V112" s="5">
        <v>0.25519999999999998</v>
      </c>
      <c r="W112" s="5">
        <v>1.1927999999999999E-3</v>
      </c>
      <c r="X112" s="5">
        <v>50</v>
      </c>
      <c r="Y112" s="5">
        <v>690</v>
      </c>
      <c r="Z112" s="5">
        <v>690</v>
      </c>
      <c r="AA112" s="5">
        <v>240</v>
      </c>
      <c r="AB112" s="5">
        <v>12.76</v>
      </c>
      <c r="AC112" s="5">
        <v>0.114264</v>
      </c>
    </row>
    <row r="113" spans="1:29" ht="24.7" x14ac:dyDescent="0.5">
      <c r="A113" s="55" t="s">
        <v>12</v>
      </c>
      <c r="B113" s="5">
        <v>103</v>
      </c>
      <c r="C113" s="164"/>
      <c r="D113" s="118">
        <v>1237007</v>
      </c>
      <c r="E113" s="12" t="s">
        <v>294</v>
      </c>
      <c r="F113" s="11" t="s">
        <v>16</v>
      </c>
      <c r="G113" s="101" t="s">
        <v>149</v>
      </c>
      <c r="H113" s="49" t="s">
        <v>78</v>
      </c>
      <c r="I113" s="5" t="s">
        <v>1101</v>
      </c>
      <c r="J113" s="157">
        <v>604</v>
      </c>
      <c r="K113" s="8">
        <v>634</v>
      </c>
      <c r="L113" s="156">
        <f t="shared" si="11"/>
        <v>0.05</v>
      </c>
      <c r="M113" s="125">
        <f>VLOOKUP(F113,Оглавление!$J$4:$K$39,2,FALSE)</f>
        <v>0</v>
      </c>
      <c r="N113" s="8">
        <f t="shared" si="7"/>
        <v>634</v>
      </c>
      <c r="O113" s="105"/>
      <c r="P113" s="8">
        <f t="shared" si="13"/>
        <v>0</v>
      </c>
      <c r="Q113" s="49" t="s">
        <v>1106</v>
      </c>
      <c r="R113" s="14" t="s">
        <v>1107</v>
      </c>
      <c r="S113" s="10" t="s">
        <v>1125</v>
      </c>
      <c r="T113" s="13" t="s">
        <v>12</v>
      </c>
      <c r="U113" s="5" t="s">
        <v>12</v>
      </c>
      <c r="V113" s="5">
        <v>0.33710000000000001</v>
      </c>
      <c r="W113" s="5">
        <v>1.9680000000000001E-3</v>
      </c>
      <c r="X113" s="5">
        <v>50</v>
      </c>
      <c r="Y113" s="5">
        <v>980</v>
      </c>
      <c r="Z113" s="5">
        <v>980</v>
      </c>
      <c r="AA113" s="5">
        <v>175</v>
      </c>
      <c r="AB113" s="5">
        <v>16.855</v>
      </c>
      <c r="AC113" s="5">
        <v>0.16807</v>
      </c>
    </row>
    <row r="114" spans="1:29" ht="24.7" x14ac:dyDescent="0.5">
      <c r="A114" s="19"/>
      <c r="B114" s="5">
        <v>104</v>
      </c>
      <c r="C114" s="164"/>
      <c r="D114" s="118">
        <v>1237010</v>
      </c>
      <c r="E114" s="12" t="s">
        <v>295</v>
      </c>
      <c r="F114" s="11" t="s">
        <v>16</v>
      </c>
      <c r="G114" s="101" t="s">
        <v>149</v>
      </c>
      <c r="H114" s="49" t="s">
        <v>78</v>
      </c>
      <c r="I114" s="5" t="s">
        <v>1101</v>
      </c>
      <c r="J114" s="157">
        <v>1208</v>
      </c>
      <c r="K114" s="8">
        <v>1268</v>
      </c>
      <c r="L114" s="156">
        <f t="shared" si="11"/>
        <v>0.05</v>
      </c>
      <c r="M114" s="125">
        <f>VLOOKUP(F114,Оглавление!$J$4:$K$39,2,FALSE)</f>
        <v>0</v>
      </c>
      <c r="N114" s="8">
        <f t="shared" si="7"/>
        <v>1268</v>
      </c>
      <c r="O114" s="105"/>
      <c r="P114" s="8">
        <f t="shared" si="13"/>
        <v>0</v>
      </c>
      <c r="Q114" s="5" t="s">
        <v>1110</v>
      </c>
      <c r="R114" s="14" t="s">
        <v>1107</v>
      </c>
      <c r="S114" s="10" t="s">
        <v>1126</v>
      </c>
      <c r="T114" s="13" t="s">
        <v>12</v>
      </c>
      <c r="U114" s="5" t="s">
        <v>12</v>
      </c>
      <c r="V114" s="5">
        <v>0.53249999999999997</v>
      </c>
      <c r="W114" s="5">
        <v>5.1711999999999999E-3</v>
      </c>
      <c r="X114" s="5">
        <v>25</v>
      </c>
      <c r="Y114" s="5">
        <v>5050</v>
      </c>
      <c r="Z114" s="5">
        <v>160</v>
      </c>
      <c r="AA114" s="5">
        <v>160</v>
      </c>
      <c r="AB114" s="5">
        <v>13.3125</v>
      </c>
      <c r="AC114" s="5">
        <v>0.12928000000000001</v>
      </c>
    </row>
    <row r="115" spans="1:29" ht="25.5" customHeight="1" x14ac:dyDescent="0.5">
      <c r="A115" s="19"/>
      <c r="B115" s="5"/>
      <c r="C115" s="161"/>
      <c r="D115" s="118">
        <v>1238211</v>
      </c>
      <c r="E115" s="12" t="s">
        <v>296</v>
      </c>
      <c r="F115" s="11" t="s">
        <v>16</v>
      </c>
      <c r="G115" s="101" t="s">
        <v>149</v>
      </c>
      <c r="H115" s="49" t="s">
        <v>78</v>
      </c>
      <c r="I115" s="5" t="s">
        <v>1101</v>
      </c>
      <c r="J115" s="157">
        <v>267</v>
      </c>
      <c r="K115" s="8">
        <v>280</v>
      </c>
      <c r="L115" s="156">
        <f t="shared" si="11"/>
        <v>0.05</v>
      </c>
      <c r="M115" s="125">
        <f>VLOOKUP(F115,Оглавление!$J$4:$K$39,2,FALSE)</f>
        <v>0</v>
      </c>
      <c r="N115" s="8">
        <f t="shared" si="7"/>
        <v>280</v>
      </c>
      <c r="O115" s="105"/>
      <c r="P115" s="8">
        <f t="shared" si="13"/>
        <v>0</v>
      </c>
      <c r="Q115" s="5" t="s">
        <v>1110</v>
      </c>
      <c r="R115" s="14" t="s">
        <v>1118</v>
      </c>
      <c r="S115" s="10" t="s">
        <v>12</v>
      </c>
      <c r="T115" s="13" t="s">
        <v>12</v>
      </c>
      <c r="U115" s="5" t="s">
        <v>12</v>
      </c>
      <c r="V115" s="5" t="s">
        <v>12</v>
      </c>
      <c r="W115" s="5" t="s">
        <v>12</v>
      </c>
      <c r="X115" s="5">
        <v>100</v>
      </c>
      <c r="Y115" s="5" t="s">
        <v>12</v>
      </c>
      <c r="Z115" s="5" t="s">
        <v>12</v>
      </c>
      <c r="AA115" s="5" t="s">
        <v>12</v>
      </c>
      <c r="AB115" s="5" t="s">
        <v>12</v>
      </c>
      <c r="AC115" s="5" t="s">
        <v>12</v>
      </c>
    </row>
    <row r="116" spans="1:29" ht="25.5" customHeight="1" x14ac:dyDescent="0.5">
      <c r="A116" s="19"/>
      <c r="B116" s="5"/>
      <c r="C116" s="162"/>
      <c r="D116" s="118">
        <v>1238212</v>
      </c>
      <c r="E116" s="12" t="s">
        <v>297</v>
      </c>
      <c r="F116" s="11" t="s">
        <v>16</v>
      </c>
      <c r="G116" s="101" t="s">
        <v>149</v>
      </c>
      <c r="H116" s="49" t="s">
        <v>78</v>
      </c>
      <c r="I116" s="5" t="s">
        <v>1101</v>
      </c>
      <c r="J116" s="157">
        <v>343</v>
      </c>
      <c r="K116" s="8">
        <v>360</v>
      </c>
      <c r="L116" s="156">
        <f t="shared" si="11"/>
        <v>0.05</v>
      </c>
      <c r="M116" s="125">
        <f>VLOOKUP(F116,Оглавление!$J$4:$K$39,2,FALSE)</f>
        <v>0</v>
      </c>
      <c r="N116" s="8">
        <f t="shared" si="7"/>
        <v>360</v>
      </c>
      <c r="O116" s="105"/>
      <c r="P116" s="8">
        <f t="shared" si="13"/>
        <v>0</v>
      </c>
      <c r="Q116" s="5" t="s">
        <v>1110</v>
      </c>
      <c r="R116" s="14" t="s">
        <v>1118</v>
      </c>
      <c r="S116" s="10" t="s">
        <v>12</v>
      </c>
      <c r="T116" s="13" t="s">
        <v>12</v>
      </c>
      <c r="U116" s="5" t="s">
        <v>12</v>
      </c>
      <c r="V116" s="5" t="s">
        <v>12</v>
      </c>
      <c r="W116" s="5" t="s">
        <v>12</v>
      </c>
      <c r="X116" s="5">
        <v>50</v>
      </c>
      <c r="Y116" s="5" t="s">
        <v>12</v>
      </c>
      <c r="Z116" s="5" t="s">
        <v>12</v>
      </c>
      <c r="AA116" s="5" t="s">
        <v>12</v>
      </c>
      <c r="AB116" s="5" t="s">
        <v>12</v>
      </c>
      <c r="AC116" s="5" t="s">
        <v>12</v>
      </c>
    </row>
    <row r="117" spans="1:29" ht="25.5" customHeight="1" x14ac:dyDescent="0.5">
      <c r="A117" s="19"/>
      <c r="B117" s="5"/>
      <c r="C117" s="163"/>
      <c r="D117" s="118">
        <v>1238214</v>
      </c>
      <c r="E117" s="12" t="s">
        <v>298</v>
      </c>
      <c r="F117" s="11" t="s">
        <v>16</v>
      </c>
      <c r="G117" s="101" t="s">
        <v>149</v>
      </c>
      <c r="H117" s="49" t="s">
        <v>78</v>
      </c>
      <c r="I117" s="5" t="s">
        <v>1101</v>
      </c>
      <c r="J117" s="157">
        <v>774</v>
      </c>
      <c r="K117" s="8">
        <v>813</v>
      </c>
      <c r="L117" s="156">
        <f t="shared" si="11"/>
        <v>0.05</v>
      </c>
      <c r="M117" s="125">
        <f>VLOOKUP(F117,Оглавление!$J$4:$K$39,2,FALSE)</f>
        <v>0</v>
      </c>
      <c r="N117" s="8">
        <f t="shared" si="7"/>
        <v>813</v>
      </c>
      <c r="O117" s="105"/>
      <c r="P117" s="8">
        <f t="shared" si="13"/>
        <v>0</v>
      </c>
      <c r="Q117" s="5" t="s">
        <v>1110</v>
      </c>
      <c r="R117" s="14" t="s">
        <v>1118</v>
      </c>
      <c r="S117" s="10" t="s">
        <v>12</v>
      </c>
      <c r="T117" s="13" t="s">
        <v>12</v>
      </c>
      <c r="U117" s="5" t="s">
        <v>12</v>
      </c>
      <c r="V117" s="5" t="s">
        <v>12</v>
      </c>
      <c r="W117" s="5" t="s">
        <v>12</v>
      </c>
      <c r="X117" s="5">
        <v>25</v>
      </c>
      <c r="Y117" s="5" t="s">
        <v>12</v>
      </c>
      <c r="Z117" s="5" t="s">
        <v>12</v>
      </c>
      <c r="AA117" s="5" t="s">
        <v>12</v>
      </c>
      <c r="AB117" s="5" t="s">
        <v>12</v>
      </c>
      <c r="AC117" s="5" t="s">
        <v>12</v>
      </c>
    </row>
    <row r="118" spans="1:29" ht="25.5" customHeight="1" x14ac:dyDescent="0.5">
      <c r="A118" s="19"/>
      <c r="B118" s="5"/>
      <c r="C118" s="161"/>
      <c r="D118" s="118">
        <v>1238215</v>
      </c>
      <c r="E118" s="12" t="s">
        <v>299</v>
      </c>
      <c r="F118" s="11" t="s">
        <v>16</v>
      </c>
      <c r="G118" s="101" t="s">
        <v>149</v>
      </c>
      <c r="H118" s="49" t="s">
        <v>78</v>
      </c>
      <c r="I118" s="5" t="s">
        <v>1101</v>
      </c>
      <c r="J118" s="157">
        <v>267</v>
      </c>
      <c r="K118" s="8">
        <v>280</v>
      </c>
      <c r="L118" s="156">
        <f t="shared" si="11"/>
        <v>0.05</v>
      </c>
      <c r="M118" s="125">
        <f>VLOOKUP(F118,Оглавление!$J$4:$K$39,2,FALSE)</f>
        <v>0</v>
      </c>
      <c r="N118" s="8">
        <f t="shared" si="7"/>
        <v>280</v>
      </c>
      <c r="O118" s="105"/>
      <c r="P118" s="8">
        <f t="shared" si="13"/>
        <v>0</v>
      </c>
      <c r="Q118" s="5" t="s">
        <v>1110</v>
      </c>
      <c r="R118" s="14" t="s">
        <v>1118</v>
      </c>
      <c r="S118" s="10" t="s">
        <v>12</v>
      </c>
      <c r="T118" s="13" t="s">
        <v>12</v>
      </c>
      <c r="U118" s="5" t="s">
        <v>12</v>
      </c>
      <c r="V118" s="5" t="s">
        <v>12</v>
      </c>
      <c r="W118" s="5" t="s">
        <v>12</v>
      </c>
      <c r="X118" s="5">
        <v>100</v>
      </c>
      <c r="Y118" s="5" t="s">
        <v>12</v>
      </c>
      <c r="Z118" s="5" t="s">
        <v>12</v>
      </c>
      <c r="AA118" s="5" t="s">
        <v>12</v>
      </c>
      <c r="AB118" s="5" t="s">
        <v>12</v>
      </c>
      <c r="AC118" s="5" t="s">
        <v>12</v>
      </c>
    </row>
    <row r="119" spans="1:29" ht="25.5" customHeight="1" x14ac:dyDescent="0.5">
      <c r="A119" s="19"/>
      <c r="B119" s="5"/>
      <c r="C119" s="162"/>
      <c r="D119" s="118">
        <v>1238216</v>
      </c>
      <c r="E119" s="12" t="s">
        <v>300</v>
      </c>
      <c r="F119" s="11" t="s">
        <v>16</v>
      </c>
      <c r="G119" s="101" t="s">
        <v>149</v>
      </c>
      <c r="H119" s="49" t="s">
        <v>78</v>
      </c>
      <c r="I119" s="5" t="s">
        <v>1101</v>
      </c>
      <c r="J119" s="157">
        <v>343</v>
      </c>
      <c r="K119" s="8">
        <v>360</v>
      </c>
      <c r="L119" s="156">
        <f t="shared" si="11"/>
        <v>0.05</v>
      </c>
      <c r="M119" s="125">
        <f>VLOOKUP(F119,Оглавление!$J$4:$K$39,2,FALSE)</f>
        <v>0</v>
      </c>
      <c r="N119" s="8">
        <f t="shared" si="7"/>
        <v>360</v>
      </c>
      <c r="O119" s="105"/>
      <c r="P119" s="8">
        <f t="shared" si="13"/>
        <v>0</v>
      </c>
      <c r="Q119" s="5" t="s">
        <v>1110</v>
      </c>
      <c r="R119" s="14" t="s">
        <v>1118</v>
      </c>
      <c r="S119" s="10" t="s">
        <v>12</v>
      </c>
      <c r="T119" s="13" t="s">
        <v>12</v>
      </c>
      <c r="U119" s="5" t="s">
        <v>12</v>
      </c>
      <c r="V119" s="5" t="s">
        <v>12</v>
      </c>
      <c r="W119" s="5" t="s">
        <v>12</v>
      </c>
      <c r="X119" s="5">
        <v>50</v>
      </c>
      <c r="Y119" s="5" t="s">
        <v>12</v>
      </c>
      <c r="Z119" s="5" t="s">
        <v>12</v>
      </c>
      <c r="AA119" s="5" t="s">
        <v>12</v>
      </c>
      <c r="AB119" s="5" t="s">
        <v>12</v>
      </c>
      <c r="AC119" s="5" t="s">
        <v>12</v>
      </c>
    </row>
    <row r="120" spans="1:29" ht="25.5" customHeight="1" x14ac:dyDescent="0.5">
      <c r="A120" s="19"/>
      <c r="B120" s="5"/>
      <c r="C120" s="163"/>
      <c r="D120" s="118">
        <v>1238218</v>
      </c>
      <c r="E120" s="12" t="s">
        <v>301</v>
      </c>
      <c r="F120" s="11" t="s">
        <v>16</v>
      </c>
      <c r="G120" s="101" t="s">
        <v>149</v>
      </c>
      <c r="H120" s="49" t="s">
        <v>78</v>
      </c>
      <c r="I120" s="5" t="s">
        <v>1101</v>
      </c>
      <c r="J120" s="157">
        <v>774</v>
      </c>
      <c r="K120" s="8">
        <v>813</v>
      </c>
      <c r="L120" s="156">
        <f t="shared" si="11"/>
        <v>0.05</v>
      </c>
      <c r="M120" s="125">
        <f>VLOOKUP(F120,Оглавление!$J$4:$K$39,2,FALSE)</f>
        <v>0</v>
      </c>
      <c r="N120" s="8">
        <f t="shared" si="7"/>
        <v>813</v>
      </c>
      <c r="O120" s="105"/>
      <c r="P120" s="8">
        <f t="shared" si="13"/>
        <v>0</v>
      </c>
      <c r="Q120" s="5" t="s">
        <v>1110</v>
      </c>
      <c r="R120" s="14" t="s">
        <v>1118</v>
      </c>
      <c r="S120" s="10" t="s">
        <v>12</v>
      </c>
      <c r="T120" s="13" t="s">
        <v>12</v>
      </c>
      <c r="U120" s="5" t="s">
        <v>12</v>
      </c>
      <c r="V120" s="5" t="s">
        <v>12</v>
      </c>
      <c r="W120" s="5" t="s">
        <v>12</v>
      </c>
      <c r="X120" s="5">
        <v>25</v>
      </c>
      <c r="Y120" s="5" t="s">
        <v>12</v>
      </c>
      <c r="Z120" s="5" t="s">
        <v>12</v>
      </c>
      <c r="AA120" s="5" t="s">
        <v>12</v>
      </c>
      <c r="AB120" s="5" t="s">
        <v>12</v>
      </c>
      <c r="AC120" s="5" t="s">
        <v>12</v>
      </c>
    </row>
    <row r="121" spans="1:29" x14ac:dyDescent="0.5">
      <c r="A121" s="1"/>
      <c r="B121" s="5">
        <v>105</v>
      </c>
      <c r="C121" s="148" t="s">
        <v>38</v>
      </c>
      <c r="D121" s="137"/>
      <c r="E121" s="137"/>
      <c r="F121" s="138"/>
      <c r="G121" s="139"/>
      <c r="H121" s="137"/>
      <c r="I121" s="22"/>
      <c r="J121" s="159"/>
      <c r="K121" s="140"/>
      <c r="L121" s="140"/>
      <c r="M121" s="140"/>
      <c r="N121" s="140"/>
      <c r="O121" s="141"/>
      <c r="P121" s="140"/>
      <c r="Q121" s="22"/>
      <c r="R121" s="75"/>
      <c r="S121" s="54"/>
      <c r="T121" s="21"/>
      <c r="U121" s="21"/>
      <c r="V121" s="22"/>
      <c r="W121" s="22"/>
      <c r="X121" s="22"/>
      <c r="Y121" s="22"/>
      <c r="Z121" s="22"/>
      <c r="AA121" s="22"/>
      <c r="AB121" s="22"/>
      <c r="AC121" s="22"/>
    </row>
    <row r="122" spans="1:29" ht="38.25" customHeight="1" x14ac:dyDescent="0.5">
      <c r="A122" s="19"/>
      <c r="B122" s="5">
        <v>106</v>
      </c>
      <c r="C122" s="5"/>
      <c r="D122" s="118">
        <v>1135832</v>
      </c>
      <c r="E122" s="12" t="s">
        <v>302</v>
      </c>
      <c r="F122" s="11" t="s">
        <v>18</v>
      </c>
      <c r="G122" s="101" t="s">
        <v>127</v>
      </c>
      <c r="H122" s="49" t="s">
        <v>78</v>
      </c>
      <c r="I122" s="5" t="s">
        <v>1101</v>
      </c>
      <c r="J122" s="157">
        <v>5793</v>
      </c>
      <c r="K122" s="8">
        <v>5793</v>
      </c>
      <c r="L122" s="156">
        <f t="shared" ref="L122:L185" si="14">ROUND(K122/J122-1,2)</f>
        <v>0</v>
      </c>
      <c r="M122" s="125">
        <f>VLOOKUP(F122,Оглавление!$J$4:$K$39,2,FALSE)</f>
        <v>0</v>
      </c>
      <c r="N122" s="8">
        <f t="shared" si="7"/>
        <v>5793</v>
      </c>
      <c r="O122" s="105"/>
      <c r="P122" s="8">
        <f t="shared" ref="P122:P177" si="15">N122*O122</f>
        <v>0</v>
      </c>
      <c r="Q122" s="5" t="s">
        <v>1110</v>
      </c>
      <c r="R122" s="14" t="s">
        <v>1119</v>
      </c>
      <c r="S122" s="5" t="s">
        <v>12</v>
      </c>
      <c r="T122" s="5" t="s">
        <v>12</v>
      </c>
      <c r="U122" s="5" t="s">
        <v>12</v>
      </c>
      <c r="V122" s="5">
        <v>1.839</v>
      </c>
      <c r="W122" s="5">
        <v>3.388E-2</v>
      </c>
      <c r="X122" s="5">
        <v>1</v>
      </c>
      <c r="Y122" s="5">
        <v>2200</v>
      </c>
      <c r="Z122" s="5">
        <v>2200</v>
      </c>
      <c r="AA122" s="5">
        <v>1400</v>
      </c>
      <c r="AB122" s="5">
        <v>367.8</v>
      </c>
      <c r="AC122" s="5">
        <v>6.7759999999999998</v>
      </c>
    </row>
    <row r="123" spans="1:29" ht="24.7" x14ac:dyDescent="0.5">
      <c r="A123" s="19"/>
      <c r="B123" s="5">
        <v>107</v>
      </c>
      <c r="C123" s="164"/>
      <c r="D123" s="118">
        <v>1136701</v>
      </c>
      <c r="E123" s="12" t="s">
        <v>303</v>
      </c>
      <c r="F123" s="11" t="s">
        <v>18</v>
      </c>
      <c r="G123" s="101" t="s">
        <v>127</v>
      </c>
      <c r="H123" s="49" t="s">
        <v>79</v>
      </c>
      <c r="I123" s="5" t="s">
        <v>1101</v>
      </c>
      <c r="J123" s="157">
        <v>5409</v>
      </c>
      <c r="K123" s="8">
        <v>5679</v>
      </c>
      <c r="L123" s="156">
        <f t="shared" si="14"/>
        <v>0.05</v>
      </c>
      <c r="M123" s="125">
        <f>VLOOKUP(F123,Оглавление!$J$4:$K$39,2,FALSE)</f>
        <v>0</v>
      </c>
      <c r="N123" s="8">
        <f t="shared" si="7"/>
        <v>5679</v>
      </c>
      <c r="O123" s="105"/>
      <c r="P123" s="8">
        <f t="shared" si="15"/>
        <v>0</v>
      </c>
      <c r="Q123" s="5" t="s">
        <v>1106</v>
      </c>
      <c r="R123" s="14" t="s">
        <v>1107</v>
      </c>
      <c r="S123" s="13">
        <v>1018109</v>
      </c>
      <c r="T123" s="3" t="s">
        <v>12</v>
      </c>
      <c r="U123" s="3" t="s">
        <v>12</v>
      </c>
      <c r="V123" s="5">
        <v>1.18</v>
      </c>
      <c r="W123" s="5">
        <v>3.388E-2</v>
      </c>
      <c r="X123" s="5">
        <v>1</v>
      </c>
      <c r="Y123" s="5">
        <v>2200</v>
      </c>
      <c r="Z123" s="5">
        <v>2200</v>
      </c>
      <c r="AA123" s="5">
        <v>1400</v>
      </c>
      <c r="AB123" s="5">
        <v>236</v>
      </c>
      <c r="AC123" s="5">
        <v>6.7759999999999998</v>
      </c>
    </row>
    <row r="124" spans="1:29" ht="24.7" x14ac:dyDescent="0.5">
      <c r="A124" s="19"/>
      <c r="B124" s="5">
        <v>108</v>
      </c>
      <c r="C124" s="164"/>
      <c r="D124" s="118">
        <v>1136702</v>
      </c>
      <c r="E124" s="12" t="s">
        <v>304</v>
      </c>
      <c r="F124" s="11" t="s">
        <v>18</v>
      </c>
      <c r="G124" s="101" t="s">
        <v>127</v>
      </c>
      <c r="H124" s="49" t="s">
        <v>79</v>
      </c>
      <c r="I124" s="5" t="s">
        <v>1101</v>
      </c>
      <c r="J124" s="157">
        <v>6091</v>
      </c>
      <c r="K124" s="8">
        <v>6396</v>
      </c>
      <c r="L124" s="156">
        <f t="shared" si="14"/>
        <v>0.05</v>
      </c>
      <c r="M124" s="125">
        <f>VLOOKUP(F124,Оглавление!$J$4:$K$39,2,FALSE)</f>
        <v>0</v>
      </c>
      <c r="N124" s="8">
        <f t="shared" si="7"/>
        <v>6396</v>
      </c>
      <c r="O124" s="105"/>
      <c r="P124" s="8">
        <f t="shared" si="15"/>
        <v>0</v>
      </c>
      <c r="Q124" s="5" t="s">
        <v>1106</v>
      </c>
      <c r="R124" s="14" t="s">
        <v>1107</v>
      </c>
      <c r="S124" s="13">
        <v>1018110</v>
      </c>
      <c r="T124" s="3" t="s">
        <v>12</v>
      </c>
      <c r="U124" s="3" t="s">
        <v>12</v>
      </c>
      <c r="V124" s="5">
        <v>1.31</v>
      </c>
      <c r="W124" s="5">
        <v>3.388E-2</v>
      </c>
      <c r="X124" s="5">
        <v>1</v>
      </c>
      <c r="Y124" s="5">
        <v>2200</v>
      </c>
      <c r="Z124" s="5">
        <v>2200</v>
      </c>
      <c r="AA124" s="5">
        <v>1400</v>
      </c>
      <c r="AB124" s="5">
        <v>262</v>
      </c>
      <c r="AC124" s="5">
        <v>6.7759999999999998</v>
      </c>
    </row>
    <row r="125" spans="1:29" ht="24.7" x14ac:dyDescent="0.5">
      <c r="A125" s="19"/>
      <c r="B125" s="5">
        <v>109</v>
      </c>
      <c r="C125" s="164"/>
      <c r="D125" s="118">
        <v>1136703</v>
      </c>
      <c r="E125" s="12" t="s">
        <v>305</v>
      </c>
      <c r="F125" s="11" t="s">
        <v>18</v>
      </c>
      <c r="G125" s="101" t="s">
        <v>127</v>
      </c>
      <c r="H125" s="49" t="s">
        <v>79</v>
      </c>
      <c r="I125" s="5" t="s">
        <v>1101</v>
      </c>
      <c r="J125" s="157">
        <v>9792</v>
      </c>
      <c r="K125" s="8">
        <v>10282</v>
      </c>
      <c r="L125" s="156">
        <f t="shared" si="14"/>
        <v>0.05</v>
      </c>
      <c r="M125" s="125">
        <f>VLOOKUP(F125,Оглавление!$J$4:$K$39,2,FALSE)</f>
        <v>0</v>
      </c>
      <c r="N125" s="8">
        <f t="shared" si="7"/>
        <v>10282</v>
      </c>
      <c r="O125" s="105"/>
      <c r="P125" s="8">
        <f t="shared" si="15"/>
        <v>0</v>
      </c>
      <c r="Q125" s="5" t="s">
        <v>1106</v>
      </c>
      <c r="R125" s="14" t="s">
        <v>1107</v>
      </c>
      <c r="S125" s="13">
        <v>1018111</v>
      </c>
      <c r="T125" s="3" t="s">
        <v>12</v>
      </c>
      <c r="U125" s="3" t="s">
        <v>12</v>
      </c>
      <c r="V125" s="5">
        <v>2.0299999999999998</v>
      </c>
      <c r="W125" s="5">
        <v>4.761E-2</v>
      </c>
      <c r="X125" s="5">
        <v>1</v>
      </c>
      <c r="Y125" s="5">
        <v>2300</v>
      </c>
      <c r="Z125" s="5">
        <v>2300</v>
      </c>
      <c r="AA125" s="5">
        <v>1800</v>
      </c>
      <c r="AB125" s="5">
        <v>406</v>
      </c>
      <c r="AC125" s="5">
        <v>9.5220000000000002</v>
      </c>
    </row>
    <row r="126" spans="1:29" ht="24.7" x14ac:dyDescent="0.5">
      <c r="A126" s="19"/>
      <c r="B126" s="5">
        <v>110</v>
      </c>
      <c r="C126" s="164"/>
      <c r="D126" s="118">
        <v>1136704</v>
      </c>
      <c r="E126" s="12" t="s">
        <v>306</v>
      </c>
      <c r="F126" s="11" t="s">
        <v>21</v>
      </c>
      <c r="G126" s="101" t="s">
        <v>127</v>
      </c>
      <c r="H126" s="49" t="s">
        <v>79</v>
      </c>
      <c r="I126" s="5" t="s">
        <v>1101</v>
      </c>
      <c r="J126" s="157" t="s">
        <v>37</v>
      </c>
      <c r="K126" s="8" t="s">
        <v>37</v>
      </c>
      <c r="L126" s="156"/>
      <c r="M126" s="125" t="str">
        <f>VLOOKUP(F126,Оглавление!$J$4:$K$39,2,FALSE)</f>
        <v>-</v>
      </c>
      <c r="N126" s="8" t="s">
        <v>37</v>
      </c>
      <c r="O126" s="105"/>
      <c r="P126" s="8" t="s">
        <v>37</v>
      </c>
      <c r="Q126" s="5" t="s">
        <v>1106</v>
      </c>
      <c r="R126" s="14" t="s">
        <v>1107</v>
      </c>
      <c r="S126" s="13">
        <v>1018112</v>
      </c>
      <c r="T126" s="3" t="s">
        <v>12</v>
      </c>
      <c r="U126" s="3" t="s">
        <v>12</v>
      </c>
      <c r="V126" s="5">
        <v>2.2599999999999998</v>
      </c>
      <c r="W126" s="5">
        <v>4.761E-2</v>
      </c>
      <c r="X126" s="5">
        <v>1</v>
      </c>
      <c r="Y126" s="5">
        <v>2300</v>
      </c>
      <c r="Z126" s="5">
        <v>2300</v>
      </c>
      <c r="AA126" s="5">
        <v>1800</v>
      </c>
      <c r="AB126" s="5">
        <v>452</v>
      </c>
      <c r="AC126" s="5">
        <v>9.5220000000000002</v>
      </c>
    </row>
    <row r="127" spans="1:29" ht="24.7" x14ac:dyDescent="0.5">
      <c r="A127" s="19"/>
      <c r="B127" s="5">
        <v>111</v>
      </c>
      <c r="C127" s="164"/>
      <c r="D127" s="118">
        <v>1136705</v>
      </c>
      <c r="E127" s="12" t="s">
        <v>307</v>
      </c>
      <c r="F127" s="11" t="s">
        <v>21</v>
      </c>
      <c r="G127" s="101" t="s">
        <v>127</v>
      </c>
      <c r="H127" s="49" t="s">
        <v>79</v>
      </c>
      <c r="I127" s="5" t="s">
        <v>1101</v>
      </c>
      <c r="J127" s="157" t="s">
        <v>37</v>
      </c>
      <c r="K127" s="8" t="s">
        <v>37</v>
      </c>
      <c r="L127" s="156"/>
      <c r="M127" s="125" t="str">
        <f>VLOOKUP(F127,Оглавление!$J$4:$K$39,2,FALSE)</f>
        <v>-</v>
      </c>
      <c r="N127" s="8" t="s">
        <v>37</v>
      </c>
      <c r="O127" s="105"/>
      <c r="P127" s="8" t="s">
        <v>37</v>
      </c>
      <c r="Q127" s="5" t="s">
        <v>1106</v>
      </c>
      <c r="R127" s="14" t="s">
        <v>1107</v>
      </c>
      <c r="S127" s="13">
        <v>1018113</v>
      </c>
      <c r="T127" s="3" t="s">
        <v>12</v>
      </c>
      <c r="U127" s="3" t="s">
        <v>12</v>
      </c>
      <c r="V127" s="5">
        <v>2.56</v>
      </c>
      <c r="W127" s="5">
        <v>4.761E-2</v>
      </c>
      <c r="X127" s="5">
        <v>1</v>
      </c>
      <c r="Y127" s="5">
        <v>2300</v>
      </c>
      <c r="Z127" s="5">
        <v>2300</v>
      </c>
      <c r="AA127" s="5">
        <v>1800</v>
      </c>
      <c r="AB127" s="5">
        <v>512</v>
      </c>
      <c r="AC127" s="5">
        <v>9.5220000000000002</v>
      </c>
    </row>
    <row r="128" spans="1:29" ht="24.7" x14ac:dyDescent="0.5">
      <c r="A128" s="19"/>
      <c r="B128" s="5">
        <v>112</v>
      </c>
      <c r="C128" s="164"/>
      <c r="D128" s="118">
        <v>1136706</v>
      </c>
      <c r="E128" s="12" t="s">
        <v>308</v>
      </c>
      <c r="F128" s="11" t="s">
        <v>21</v>
      </c>
      <c r="G128" s="101" t="s">
        <v>127</v>
      </c>
      <c r="H128" s="49" t="s">
        <v>79</v>
      </c>
      <c r="I128" s="5" t="s">
        <v>1101</v>
      </c>
      <c r="J128" s="157" t="s">
        <v>37</v>
      </c>
      <c r="K128" s="8" t="s">
        <v>37</v>
      </c>
      <c r="L128" s="156"/>
      <c r="M128" s="125" t="str">
        <f>VLOOKUP(F128,Оглавление!$J$4:$K$39,2,FALSE)</f>
        <v>-</v>
      </c>
      <c r="N128" s="8" t="s">
        <v>37</v>
      </c>
      <c r="O128" s="105"/>
      <c r="P128" s="8" t="s">
        <v>37</v>
      </c>
      <c r="Q128" s="5" t="s">
        <v>1106</v>
      </c>
      <c r="R128" s="14" t="s">
        <v>1107</v>
      </c>
      <c r="S128" s="13">
        <v>1018114</v>
      </c>
      <c r="T128" s="3" t="s">
        <v>12</v>
      </c>
      <c r="U128" s="3" t="s">
        <v>12</v>
      </c>
      <c r="V128" s="5">
        <v>3.74</v>
      </c>
      <c r="W128" s="5">
        <v>7.6704999999999995E-2</v>
      </c>
      <c r="X128" s="5">
        <v>1</v>
      </c>
      <c r="Y128" s="5">
        <v>2300</v>
      </c>
      <c r="Z128" s="5">
        <v>2300</v>
      </c>
      <c r="AA128" s="5">
        <v>1450</v>
      </c>
      <c r="AB128" s="5">
        <v>374</v>
      </c>
      <c r="AC128" s="5">
        <v>7.6704999999999997</v>
      </c>
    </row>
    <row r="129" spans="1:29" ht="24.7" x14ac:dyDescent="0.5">
      <c r="A129" s="19"/>
      <c r="B129" s="5">
        <v>113</v>
      </c>
      <c r="C129" s="164"/>
      <c r="D129" s="118">
        <v>1136707</v>
      </c>
      <c r="E129" s="12" t="s">
        <v>309</v>
      </c>
      <c r="F129" s="11" t="s">
        <v>21</v>
      </c>
      <c r="G129" s="101" t="s">
        <v>127</v>
      </c>
      <c r="H129" s="49" t="s">
        <v>79</v>
      </c>
      <c r="I129" s="5" t="s">
        <v>1101</v>
      </c>
      <c r="J129" s="157" t="s">
        <v>37</v>
      </c>
      <c r="K129" s="8" t="s">
        <v>37</v>
      </c>
      <c r="L129" s="156"/>
      <c r="M129" s="125" t="str">
        <f>VLOOKUP(F129,Оглавление!$J$4:$K$39,2,FALSE)</f>
        <v>-</v>
      </c>
      <c r="N129" s="8" t="s">
        <v>37</v>
      </c>
      <c r="O129" s="105"/>
      <c r="P129" s="8" t="s">
        <v>37</v>
      </c>
      <c r="Q129" s="5" t="s">
        <v>1106</v>
      </c>
      <c r="R129" s="14" t="s">
        <v>1107</v>
      </c>
      <c r="S129" s="13">
        <v>1018115</v>
      </c>
      <c r="T129" s="3" t="s">
        <v>12</v>
      </c>
      <c r="U129" s="3" t="s">
        <v>12</v>
      </c>
      <c r="V129" s="5">
        <v>4.2</v>
      </c>
      <c r="W129" s="5">
        <v>7.6704999999999995E-2</v>
      </c>
      <c r="X129" s="5">
        <v>1</v>
      </c>
      <c r="Y129" s="5">
        <v>2300</v>
      </c>
      <c r="Z129" s="5">
        <v>2300</v>
      </c>
      <c r="AA129" s="5">
        <v>1450</v>
      </c>
      <c r="AB129" s="5">
        <v>420</v>
      </c>
      <c r="AC129" s="5">
        <v>7.6704999999999997</v>
      </c>
    </row>
    <row r="130" spans="1:29" ht="24.7" x14ac:dyDescent="0.5">
      <c r="A130" s="19"/>
      <c r="B130" s="5">
        <v>114</v>
      </c>
      <c r="C130" s="164"/>
      <c r="D130" s="118">
        <v>1136708</v>
      </c>
      <c r="E130" s="12" t="s">
        <v>310</v>
      </c>
      <c r="F130" s="11" t="s">
        <v>21</v>
      </c>
      <c r="G130" s="101" t="s">
        <v>127</v>
      </c>
      <c r="H130" s="49" t="s">
        <v>79</v>
      </c>
      <c r="I130" s="5" t="s">
        <v>1101</v>
      </c>
      <c r="J130" s="157" t="s">
        <v>37</v>
      </c>
      <c r="K130" s="8" t="s">
        <v>37</v>
      </c>
      <c r="L130" s="156"/>
      <c r="M130" s="125" t="str">
        <f>VLOOKUP(F130,Оглавление!$J$4:$K$39,2,FALSE)</f>
        <v>-</v>
      </c>
      <c r="N130" s="8" t="s">
        <v>37</v>
      </c>
      <c r="O130" s="105"/>
      <c r="P130" s="8" t="s">
        <v>37</v>
      </c>
      <c r="Q130" s="5" t="s">
        <v>1106</v>
      </c>
      <c r="R130" s="14" t="s">
        <v>1107</v>
      </c>
      <c r="S130" s="13">
        <v>1018116</v>
      </c>
      <c r="T130" s="3" t="s">
        <v>12</v>
      </c>
      <c r="U130" s="3" t="s">
        <v>12</v>
      </c>
      <c r="V130" s="5">
        <v>5.24</v>
      </c>
      <c r="W130" s="5">
        <v>7.6704999999999995E-2</v>
      </c>
      <c r="X130" s="5">
        <v>1</v>
      </c>
      <c r="Y130" s="5">
        <v>2300</v>
      </c>
      <c r="Z130" s="5">
        <v>2300</v>
      </c>
      <c r="AA130" s="5">
        <v>1450</v>
      </c>
      <c r="AB130" s="5">
        <v>524</v>
      </c>
      <c r="AC130" s="5">
        <v>7.6704999999999997</v>
      </c>
    </row>
    <row r="131" spans="1:29" ht="24.7" x14ac:dyDescent="0.5">
      <c r="A131" s="19"/>
      <c r="B131" s="5">
        <v>115</v>
      </c>
      <c r="C131" s="164"/>
      <c r="D131" s="118">
        <v>1136709</v>
      </c>
      <c r="E131" s="12" t="s">
        <v>311</v>
      </c>
      <c r="F131" s="11" t="s">
        <v>18</v>
      </c>
      <c r="G131" s="101" t="s">
        <v>127</v>
      </c>
      <c r="H131" s="49" t="s">
        <v>78</v>
      </c>
      <c r="I131" s="5" t="s">
        <v>1101</v>
      </c>
      <c r="J131" s="157">
        <v>6519</v>
      </c>
      <c r="K131" s="8">
        <v>6845</v>
      </c>
      <c r="L131" s="156">
        <f t="shared" si="14"/>
        <v>0.05</v>
      </c>
      <c r="M131" s="125">
        <f>VLOOKUP(F131,Оглавление!$J$4:$K$39,2,FALSE)</f>
        <v>0</v>
      </c>
      <c r="N131" s="8">
        <f t="shared" si="7"/>
        <v>6845</v>
      </c>
      <c r="O131" s="105"/>
      <c r="P131" s="8">
        <f t="shared" si="15"/>
        <v>0</v>
      </c>
      <c r="Q131" s="5" t="s">
        <v>1110</v>
      </c>
      <c r="R131" s="14" t="s">
        <v>1107</v>
      </c>
      <c r="S131" s="20" t="s">
        <v>12</v>
      </c>
      <c r="T131" s="5" t="s">
        <v>12</v>
      </c>
      <c r="U131" s="5" t="s">
        <v>12</v>
      </c>
      <c r="V131" s="5">
        <v>1.18</v>
      </c>
      <c r="W131" s="5">
        <v>3.388E-2</v>
      </c>
      <c r="X131" s="5">
        <v>1</v>
      </c>
      <c r="Y131" s="5">
        <v>2200</v>
      </c>
      <c r="Z131" s="5">
        <v>2200</v>
      </c>
      <c r="AA131" s="5">
        <v>1400</v>
      </c>
      <c r="AB131" s="5">
        <v>236</v>
      </c>
      <c r="AC131" s="5">
        <v>6.7759999999999998</v>
      </c>
    </row>
    <row r="132" spans="1:29" ht="24.7" x14ac:dyDescent="0.5">
      <c r="A132" s="19"/>
      <c r="B132" s="5">
        <v>116</v>
      </c>
      <c r="C132" s="164"/>
      <c r="D132" s="118">
        <v>1136710</v>
      </c>
      <c r="E132" s="12" t="s">
        <v>312</v>
      </c>
      <c r="F132" s="11" t="s">
        <v>18</v>
      </c>
      <c r="G132" s="101" t="s">
        <v>127</v>
      </c>
      <c r="H132" s="49" t="s">
        <v>78</v>
      </c>
      <c r="I132" s="5" t="s">
        <v>1101</v>
      </c>
      <c r="J132" s="157">
        <v>7064</v>
      </c>
      <c r="K132" s="8">
        <v>7417</v>
      </c>
      <c r="L132" s="156">
        <f t="shared" si="14"/>
        <v>0.05</v>
      </c>
      <c r="M132" s="125">
        <f>VLOOKUP(F132,Оглавление!$J$4:$K$39,2,FALSE)</f>
        <v>0</v>
      </c>
      <c r="N132" s="8">
        <f t="shared" si="7"/>
        <v>7417</v>
      </c>
      <c r="O132" s="105"/>
      <c r="P132" s="8">
        <f t="shared" si="15"/>
        <v>0</v>
      </c>
      <c r="Q132" s="5" t="s">
        <v>1110</v>
      </c>
      <c r="R132" s="14" t="s">
        <v>1107</v>
      </c>
      <c r="S132" s="20" t="s">
        <v>12</v>
      </c>
      <c r="T132" s="5" t="s">
        <v>12</v>
      </c>
      <c r="U132" s="5" t="s">
        <v>12</v>
      </c>
      <c r="V132" s="5">
        <v>1.31</v>
      </c>
      <c r="W132" s="5">
        <v>3.388E-2</v>
      </c>
      <c r="X132" s="5">
        <v>1</v>
      </c>
      <c r="Y132" s="5">
        <v>2200</v>
      </c>
      <c r="Z132" s="5">
        <v>2200</v>
      </c>
      <c r="AA132" s="5">
        <v>1400</v>
      </c>
      <c r="AB132" s="5">
        <v>262</v>
      </c>
      <c r="AC132" s="5">
        <v>6.7759999999999998</v>
      </c>
    </row>
    <row r="133" spans="1:29" ht="24.7" x14ac:dyDescent="0.5">
      <c r="A133" s="19"/>
      <c r="B133" s="5">
        <v>117</v>
      </c>
      <c r="C133" s="164"/>
      <c r="D133" s="118">
        <v>1136711</v>
      </c>
      <c r="E133" s="12" t="s">
        <v>313</v>
      </c>
      <c r="F133" s="11" t="s">
        <v>18</v>
      </c>
      <c r="G133" s="101" t="s">
        <v>127</v>
      </c>
      <c r="H133" s="49" t="s">
        <v>78</v>
      </c>
      <c r="I133" s="5" t="s">
        <v>1101</v>
      </c>
      <c r="J133" s="157">
        <v>12289</v>
      </c>
      <c r="K133" s="8">
        <v>12903</v>
      </c>
      <c r="L133" s="156">
        <f t="shared" si="14"/>
        <v>0.05</v>
      </c>
      <c r="M133" s="125">
        <f>VLOOKUP(F133,Оглавление!$J$4:$K$39,2,FALSE)</f>
        <v>0</v>
      </c>
      <c r="N133" s="8">
        <f t="shared" si="7"/>
        <v>12903</v>
      </c>
      <c r="O133" s="105"/>
      <c r="P133" s="8">
        <f t="shared" si="15"/>
        <v>0</v>
      </c>
      <c r="Q133" s="5" t="s">
        <v>1110</v>
      </c>
      <c r="R133" s="14" t="s">
        <v>1107</v>
      </c>
      <c r="S133" s="13">
        <v>1045877</v>
      </c>
      <c r="T133" s="3" t="s">
        <v>12</v>
      </c>
      <c r="U133" s="3" t="s">
        <v>12</v>
      </c>
      <c r="V133" s="5">
        <v>2.4</v>
      </c>
      <c r="W133" s="5">
        <v>4.761E-2</v>
      </c>
      <c r="X133" s="5">
        <v>1</v>
      </c>
      <c r="Y133" s="5">
        <v>2300</v>
      </c>
      <c r="Z133" s="5">
        <v>2300</v>
      </c>
      <c r="AA133" s="5">
        <v>1800</v>
      </c>
      <c r="AB133" s="5">
        <v>480</v>
      </c>
      <c r="AC133" s="5">
        <v>9.5220000000000002</v>
      </c>
    </row>
    <row r="134" spans="1:29" ht="24.7" x14ac:dyDescent="0.5">
      <c r="A134" s="19"/>
      <c r="B134" s="5">
        <v>118</v>
      </c>
      <c r="C134" s="164"/>
      <c r="D134" s="118">
        <v>1136712</v>
      </c>
      <c r="E134" s="12" t="s">
        <v>314</v>
      </c>
      <c r="F134" s="11" t="s">
        <v>21</v>
      </c>
      <c r="G134" s="101" t="s">
        <v>127</v>
      </c>
      <c r="H134" s="49" t="s">
        <v>78</v>
      </c>
      <c r="I134" s="5" t="s">
        <v>1101</v>
      </c>
      <c r="J134" s="157" t="s">
        <v>37</v>
      </c>
      <c r="K134" s="8" t="s">
        <v>37</v>
      </c>
      <c r="L134" s="156"/>
      <c r="M134" s="125" t="str">
        <f>VLOOKUP(F134,Оглавление!$J$4:$K$39,2,FALSE)</f>
        <v>-</v>
      </c>
      <c r="N134" s="8" t="s">
        <v>37</v>
      </c>
      <c r="O134" s="105"/>
      <c r="P134" s="8" t="s">
        <v>37</v>
      </c>
      <c r="Q134" s="5" t="s">
        <v>1110</v>
      </c>
      <c r="R134" s="14" t="s">
        <v>1107</v>
      </c>
      <c r="S134" s="13">
        <v>1045878</v>
      </c>
      <c r="T134" s="3" t="s">
        <v>12</v>
      </c>
      <c r="U134" s="3" t="s">
        <v>12</v>
      </c>
      <c r="V134" s="5">
        <v>2</v>
      </c>
      <c r="W134" s="5">
        <v>4.761E-2</v>
      </c>
      <c r="X134" s="5">
        <v>1</v>
      </c>
      <c r="Y134" s="5">
        <v>2300</v>
      </c>
      <c r="Z134" s="5">
        <v>2300</v>
      </c>
      <c r="AA134" s="5">
        <v>1800</v>
      </c>
      <c r="AB134" s="5">
        <v>400</v>
      </c>
      <c r="AC134" s="5">
        <v>9.5220000000000002</v>
      </c>
    </row>
    <row r="135" spans="1:29" ht="24.7" x14ac:dyDescent="0.5">
      <c r="A135" s="19"/>
      <c r="B135" s="5">
        <v>119</v>
      </c>
      <c r="C135" s="164"/>
      <c r="D135" s="118">
        <v>1136713</v>
      </c>
      <c r="E135" s="12" t="s">
        <v>315</v>
      </c>
      <c r="F135" s="11" t="s">
        <v>21</v>
      </c>
      <c r="G135" s="101" t="s">
        <v>127</v>
      </c>
      <c r="H135" s="49" t="s">
        <v>78</v>
      </c>
      <c r="I135" s="5" t="s">
        <v>1101</v>
      </c>
      <c r="J135" s="157" t="s">
        <v>37</v>
      </c>
      <c r="K135" s="8" t="s">
        <v>37</v>
      </c>
      <c r="L135" s="156"/>
      <c r="M135" s="125" t="str">
        <f>VLOOKUP(F135,Оглавление!$J$4:$K$39,2,FALSE)</f>
        <v>-</v>
      </c>
      <c r="N135" s="8" t="s">
        <v>37</v>
      </c>
      <c r="O135" s="105"/>
      <c r="P135" s="8" t="s">
        <v>37</v>
      </c>
      <c r="Q135" s="5" t="s">
        <v>1110</v>
      </c>
      <c r="R135" s="14" t="s">
        <v>1107</v>
      </c>
      <c r="S135" s="13">
        <v>1045879</v>
      </c>
      <c r="T135" s="3" t="s">
        <v>12</v>
      </c>
      <c r="U135" s="3" t="s">
        <v>12</v>
      </c>
      <c r="V135" s="5">
        <v>3.2</v>
      </c>
      <c r="W135" s="5">
        <v>4.761E-2</v>
      </c>
      <c r="X135" s="5">
        <v>1</v>
      </c>
      <c r="Y135" s="5">
        <v>2300</v>
      </c>
      <c r="Z135" s="5">
        <v>2300</v>
      </c>
      <c r="AA135" s="5">
        <v>1800</v>
      </c>
      <c r="AB135" s="5">
        <v>640</v>
      </c>
      <c r="AC135" s="5">
        <v>9.5220000000000002</v>
      </c>
    </row>
    <row r="136" spans="1:29" ht="24.7" x14ac:dyDescent="0.5">
      <c r="A136" s="19"/>
      <c r="B136" s="5">
        <v>120</v>
      </c>
      <c r="C136" s="164"/>
      <c r="D136" s="118">
        <v>1136714</v>
      </c>
      <c r="E136" s="12" t="s">
        <v>316</v>
      </c>
      <c r="F136" s="11" t="s">
        <v>21</v>
      </c>
      <c r="G136" s="101" t="s">
        <v>127</v>
      </c>
      <c r="H136" s="49" t="s">
        <v>78</v>
      </c>
      <c r="I136" s="5" t="s">
        <v>1101</v>
      </c>
      <c r="J136" s="157" t="s">
        <v>37</v>
      </c>
      <c r="K136" s="8" t="s">
        <v>37</v>
      </c>
      <c r="L136" s="156"/>
      <c r="M136" s="125" t="str">
        <f>VLOOKUP(F136,Оглавление!$J$4:$K$39,2,FALSE)</f>
        <v>-</v>
      </c>
      <c r="N136" s="8" t="s">
        <v>37</v>
      </c>
      <c r="O136" s="105"/>
      <c r="P136" s="8" t="s">
        <v>37</v>
      </c>
      <c r="Q136" s="5" t="s">
        <v>1110</v>
      </c>
      <c r="R136" s="14" t="s">
        <v>1107</v>
      </c>
      <c r="S136" s="13">
        <v>1061041</v>
      </c>
      <c r="T136" s="3" t="s">
        <v>12</v>
      </c>
      <c r="U136" s="3" t="s">
        <v>12</v>
      </c>
      <c r="V136" s="5">
        <v>4.3</v>
      </c>
      <c r="W136" s="5">
        <v>7.6704999999999995E-2</v>
      </c>
      <c r="X136" s="5">
        <v>1</v>
      </c>
      <c r="Y136" s="5">
        <v>2300</v>
      </c>
      <c r="Z136" s="5">
        <v>2300</v>
      </c>
      <c r="AA136" s="5">
        <v>1450</v>
      </c>
      <c r="AB136" s="5">
        <v>430</v>
      </c>
      <c r="AC136" s="5">
        <v>7.6704999999999997</v>
      </c>
    </row>
    <row r="137" spans="1:29" ht="24.7" x14ac:dyDescent="0.5">
      <c r="A137" s="19"/>
      <c r="B137" s="5">
        <v>121</v>
      </c>
      <c r="C137" s="164"/>
      <c r="D137" s="118">
        <v>1136715</v>
      </c>
      <c r="E137" s="12" t="s">
        <v>317</v>
      </c>
      <c r="F137" s="11" t="s">
        <v>21</v>
      </c>
      <c r="G137" s="101" t="s">
        <v>127</v>
      </c>
      <c r="H137" s="49" t="s">
        <v>78</v>
      </c>
      <c r="I137" s="5" t="s">
        <v>1101</v>
      </c>
      <c r="J137" s="157" t="s">
        <v>37</v>
      </c>
      <c r="K137" s="8" t="s">
        <v>37</v>
      </c>
      <c r="L137" s="156"/>
      <c r="M137" s="125" t="str">
        <f>VLOOKUP(F137,Оглавление!$J$4:$K$39,2,FALSE)</f>
        <v>-</v>
      </c>
      <c r="N137" s="8" t="s">
        <v>37</v>
      </c>
      <c r="O137" s="105"/>
      <c r="P137" s="8" t="s">
        <v>37</v>
      </c>
      <c r="Q137" s="5" t="s">
        <v>1106</v>
      </c>
      <c r="R137" s="14" t="s">
        <v>1107</v>
      </c>
      <c r="S137" s="13">
        <v>1061042</v>
      </c>
      <c r="T137" s="3" t="s">
        <v>12</v>
      </c>
      <c r="U137" s="3" t="s">
        <v>12</v>
      </c>
      <c r="V137" s="5">
        <v>5</v>
      </c>
      <c r="W137" s="5">
        <v>7.6704999999999995E-2</v>
      </c>
      <c r="X137" s="5">
        <v>1</v>
      </c>
      <c r="Y137" s="5">
        <v>2300</v>
      </c>
      <c r="Z137" s="5">
        <v>2300</v>
      </c>
      <c r="AA137" s="5">
        <v>1450</v>
      </c>
      <c r="AB137" s="5">
        <v>500</v>
      </c>
      <c r="AC137" s="5">
        <v>7.6704999999999997</v>
      </c>
    </row>
    <row r="138" spans="1:29" ht="24.7" x14ac:dyDescent="0.5">
      <c r="A138" s="19"/>
      <c r="B138" s="5">
        <v>122</v>
      </c>
      <c r="C138" s="164"/>
      <c r="D138" s="118">
        <v>1136716</v>
      </c>
      <c r="E138" s="12" t="s">
        <v>318</v>
      </c>
      <c r="F138" s="11" t="s">
        <v>21</v>
      </c>
      <c r="G138" s="101" t="s">
        <v>127</v>
      </c>
      <c r="H138" s="49" t="s">
        <v>78</v>
      </c>
      <c r="I138" s="5" t="s">
        <v>1101</v>
      </c>
      <c r="J138" s="157" t="s">
        <v>37</v>
      </c>
      <c r="K138" s="8" t="s">
        <v>37</v>
      </c>
      <c r="L138" s="156"/>
      <c r="M138" s="125" t="str">
        <f>VLOOKUP(F138,Оглавление!$J$4:$K$39,2,FALSE)</f>
        <v>-</v>
      </c>
      <c r="N138" s="8" t="s">
        <v>37</v>
      </c>
      <c r="O138" s="105"/>
      <c r="P138" s="8" t="s">
        <v>37</v>
      </c>
      <c r="Q138" s="5" t="s">
        <v>1106</v>
      </c>
      <c r="R138" s="14" t="s">
        <v>1107</v>
      </c>
      <c r="S138" s="13">
        <v>1061043</v>
      </c>
      <c r="T138" s="3" t="s">
        <v>12</v>
      </c>
      <c r="U138" s="3" t="s">
        <v>12</v>
      </c>
      <c r="V138" s="5">
        <v>6.4</v>
      </c>
      <c r="W138" s="5">
        <v>7.6704999999999995E-2</v>
      </c>
      <c r="X138" s="5">
        <v>1</v>
      </c>
      <c r="Y138" s="5">
        <v>2300</v>
      </c>
      <c r="Z138" s="5">
        <v>2300</v>
      </c>
      <c r="AA138" s="5">
        <v>1450</v>
      </c>
      <c r="AB138" s="5">
        <v>640</v>
      </c>
      <c r="AC138" s="5">
        <v>7.6704999999999997</v>
      </c>
    </row>
    <row r="139" spans="1:29" ht="24.7" x14ac:dyDescent="0.5">
      <c r="A139" s="19"/>
      <c r="B139" s="5">
        <v>123</v>
      </c>
      <c r="C139" s="164"/>
      <c r="D139" s="118">
        <v>1136717</v>
      </c>
      <c r="E139" s="12" t="s">
        <v>319</v>
      </c>
      <c r="F139" s="11" t="s">
        <v>18</v>
      </c>
      <c r="G139" s="101" t="s">
        <v>127</v>
      </c>
      <c r="H139" s="49" t="s">
        <v>79</v>
      </c>
      <c r="I139" s="5" t="s">
        <v>1101</v>
      </c>
      <c r="J139" s="157">
        <v>8648</v>
      </c>
      <c r="K139" s="8">
        <v>9080</v>
      </c>
      <c r="L139" s="156">
        <f t="shared" si="14"/>
        <v>0.05</v>
      </c>
      <c r="M139" s="125">
        <f>VLOOKUP(F139,Оглавление!$J$4:$K$39,2,FALSE)</f>
        <v>0</v>
      </c>
      <c r="N139" s="8">
        <f t="shared" ref="N139:N196" si="16">K139*(1-M139)</f>
        <v>9080</v>
      </c>
      <c r="O139" s="105"/>
      <c r="P139" s="8">
        <f t="shared" si="15"/>
        <v>0</v>
      </c>
      <c r="Q139" s="5" t="s">
        <v>1106</v>
      </c>
      <c r="R139" s="14" t="s">
        <v>1107</v>
      </c>
      <c r="S139" s="13">
        <v>1018134</v>
      </c>
      <c r="T139" s="3" t="s">
        <v>12</v>
      </c>
      <c r="U139" s="3" t="s">
        <v>12</v>
      </c>
      <c r="V139" s="5">
        <v>1.92</v>
      </c>
      <c r="W139" s="5">
        <v>4.761E-2</v>
      </c>
      <c r="X139" s="5">
        <v>1</v>
      </c>
      <c r="Y139" s="5">
        <v>2300</v>
      </c>
      <c r="Z139" s="5">
        <v>2300</v>
      </c>
      <c r="AA139" s="5">
        <v>1800</v>
      </c>
      <c r="AB139" s="5">
        <v>384</v>
      </c>
      <c r="AC139" s="5">
        <v>9.5220000000000002</v>
      </c>
    </row>
    <row r="140" spans="1:29" ht="24.7" x14ac:dyDescent="0.5">
      <c r="A140" s="19"/>
      <c r="B140" s="5">
        <v>124</v>
      </c>
      <c r="C140" s="164"/>
      <c r="D140" s="118">
        <v>1136718</v>
      </c>
      <c r="E140" s="12" t="s">
        <v>320</v>
      </c>
      <c r="F140" s="11" t="s">
        <v>18</v>
      </c>
      <c r="G140" s="101" t="s">
        <v>127</v>
      </c>
      <c r="H140" s="49" t="s">
        <v>79</v>
      </c>
      <c r="I140" s="5" t="s">
        <v>1101</v>
      </c>
      <c r="J140" s="157">
        <v>9437</v>
      </c>
      <c r="K140" s="8">
        <v>9909</v>
      </c>
      <c r="L140" s="156">
        <f t="shared" si="14"/>
        <v>0.05</v>
      </c>
      <c r="M140" s="125">
        <f>VLOOKUP(F140,Оглавление!$J$4:$K$39,2,FALSE)</f>
        <v>0</v>
      </c>
      <c r="N140" s="8">
        <f t="shared" si="16"/>
        <v>9909</v>
      </c>
      <c r="O140" s="105"/>
      <c r="P140" s="8">
        <f t="shared" si="15"/>
        <v>0</v>
      </c>
      <c r="Q140" s="5" t="s">
        <v>1106</v>
      </c>
      <c r="R140" s="14" t="s">
        <v>1107</v>
      </c>
      <c r="S140" s="13">
        <v>1018135</v>
      </c>
      <c r="T140" s="3" t="s">
        <v>12</v>
      </c>
      <c r="U140" s="3" t="s">
        <v>12</v>
      </c>
      <c r="V140" s="5">
        <v>1.99</v>
      </c>
      <c r="W140" s="5">
        <v>4.761E-2</v>
      </c>
      <c r="X140" s="5">
        <v>1</v>
      </c>
      <c r="Y140" s="5">
        <v>2300</v>
      </c>
      <c r="Z140" s="5">
        <v>2300</v>
      </c>
      <c r="AA140" s="5">
        <v>1800</v>
      </c>
      <c r="AB140" s="5">
        <v>398</v>
      </c>
      <c r="AC140" s="5">
        <v>9.5220000000000002</v>
      </c>
    </row>
    <row r="141" spans="1:29" ht="24.7" x14ac:dyDescent="0.5">
      <c r="A141" s="19"/>
      <c r="B141" s="5">
        <v>125</v>
      </c>
      <c r="C141" s="164"/>
      <c r="D141" s="118">
        <v>1136719</v>
      </c>
      <c r="E141" s="12" t="s">
        <v>321</v>
      </c>
      <c r="F141" s="11" t="s">
        <v>18</v>
      </c>
      <c r="G141" s="101" t="s">
        <v>127</v>
      </c>
      <c r="H141" s="49" t="s">
        <v>79</v>
      </c>
      <c r="I141" s="5" t="s">
        <v>1101</v>
      </c>
      <c r="J141" s="157">
        <v>12398</v>
      </c>
      <c r="K141" s="8">
        <v>13018</v>
      </c>
      <c r="L141" s="156">
        <f t="shared" si="14"/>
        <v>0.05</v>
      </c>
      <c r="M141" s="125">
        <f>VLOOKUP(F141,Оглавление!$J$4:$K$39,2,FALSE)</f>
        <v>0</v>
      </c>
      <c r="N141" s="8">
        <f t="shared" si="16"/>
        <v>13018</v>
      </c>
      <c r="O141" s="105"/>
      <c r="P141" s="8">
        <f t="shared" si="15"/>
        <v>0</v>
      </c>
      <c r="Q141" s="5" t="s">
        <v>1106</v>
      </c>
      <c r="R141" s="14" t="s">
        <v>1107</v>
      </c>
      <c r="S141" s="13">
        <v>1018136</v>
      </c>
      <c r="T141" s="3" t="s">
        <v>12</v>
      </c>
      <c r="U141" s="3" t="s">
        <v>12</v>
      </c>
      <c r="V141" s="5">
        <v>2.33</v>
      </c>
      <c r="W141" s="5">
        <v>4.761E-2</v>
      </c>
      <c r="X141" s="5">
        <v>1</v>
      </c>
      <c r="Y141" s="5">
        <v>2300</v>
      </c>
      <c r="Z141" s="5">
        <v>2300</v>
      </c>
      <c r="AA141" s="5">
        <v>1800</v>
      </c>
      <c r="AB141" s="5">
        <v>466</v>
      </c>
      <c r="AC141" s="5">
        <v>9.5220000000000002</v>
      </c>
    </row>
    <row r="142" spans="1:29" ht="24.7" x14ac:dyDescent="0.5">
      <c r="A142" s="19"/>
      <c r="B142" s="5">
        <v>126</v>
      </c>
      <c r="C142" s="164"/>
      <c r="D142" s="118">
        <v>1136720</v>
      </c>
      <c r="E142" s="12" t="s">
        <v>322</v>
      </c>
      <c r="F142" s="11" t="s">
        <v>21</v>
      </c>
      <c r="G142" s="101" t="s">
        <v>127</v>
      </c>
      <c r="H142" s="49" t="s">
        <v>79</v>
      </c>
      <c r="I142" s="5" t="s">
        <v>1101</v>
      </c>
      <c r="J142" s="157" t="s">
        <v>37</v>
      </c>
      <c r="K142" s="8" t="s">
        <v>37</v>
      </c>
      <c r="L142" s="156"/>
      <c r="M142" s="125" t="str">
        <f>VLOOKUP(F142,Оглавление!$J$4:$K$39,2,FALSE)</f>
        <v>-</v>
      </c>
      <c r="N142" s="8" t="s">
        <v>37</v>
      </c>
      <c r="O142" s="105"/>
      <c r="P142" s="8" t="s">
        <v>37</v>
      </c>
      <c r="Q142" s="5" t="s">
        <v>1106</v>
      </c>
      <c r="R142" s="14" t="s">
        <v>1107</v>
      </c>
      <c r="S142" s="13">
        <v>1018137</v>
      </c>
      <c r="T142" s="3" t="s">
        <v>12</v>
      </c>
      <c r="U142" s="3" t="s">
        <v>12</v>
      </c>
      <c r="V142" s="5">
        <v>3.59</v>
      </c>
      <c r="W142" s="5">
        <v>7.6704999999999995E-2</v>
      </c>
      <c r="X142" s="5">
        <v>1</v>
      </c>
      <c r="Y142" s="5">
        <v>2300</v>
      </c>
      <c r="Z142" s="5">
        <v>2300</v>
      </c>
      <c r="AA142" s="5">
        <v>1450</v>
      </c>
      <c r="AB142" s="5">
        <v>359</v>
      </c>
      <c r="AC142" s="5">
        <v>7.6704999999999997</v>
      </c>
    </row>
    <row r="143" spans="1:29" ht="24.7" x14ac:dyDescent="0.5">
      <c r="A143" s="19"/>
      <c r="B143" s="5">
        <v>127</v>
      </c>
      <c r="C143" s="164"/>
      <c r="D143" s="118">
        <v>1136721</v>
      </c>
      <c r="E143" s="12" t="s">
        <v>323</v>
      </c>
      <c r="F143" s="11" t="s">
        <v>21</v>
      </c>
      <c r="G143" s="101" t="s">
        <v>127</v>
      </c>
      <c r="H143" s="49" t="s">
        <v>79</v>
      </c>
      <c r="I143" s="5" t="s">
        <v>1101</v>
      </c>
      <c r="J143" s="157" t="s">
        <v>37</v>
      </c>
      <c r="K143" s="8" t="s">
        <v>37</v>
      </c>
      <c r="L143" s="156"/>
      <c r="M143" s="125" t="str">
        <f>VLOOKUP(F143,Оглавление!$J$4:$K$39,2,FALSE)</f>
        <v>-</v>
      </c>
      <c r="N143" s="8" t="s">
        <v>37</v>
      </c>
      <c r="O143" s="105"/>
      <c r="P143" s="8" t="s">
        <v>37</v>
      </c>
      <c r="Q143" s="5" t="s">
        <v>1106</v>
      </c>
      <c r="R143" s="14" t="s">
        <v>1107</v>
      </c>
      <c r="S143" s="13">
        <v>1018138</v>
      </c>
      <c r="T143" s="3" t="s">
        <v>12</v>
      </c>
      <c r="U143" s="3" t="s">
        <v>12</v>
      </c>
      <c r="V143" s="5">
        <v>4.55</v>
      </c>
      <c r="W143" s="5">
        <v>7.6704999999999995E-2</v>
      </c>
      <c r="X143" s="5">
        <v>1</v>
      </c>
      <c r="Y143" s="5">
        <v>2300</v>
      </c>
      <c r="Z143" s="5">
        <v>2300</v>
      </c>
      <c r="AA143" s="5">
        <v>1450</v>
      </c>
      <c r="AB143" s="5">
        <v>455</v>
      </c>
      <c r="AC143" s="5">
        <v>7.6704999999999997</v>
      </c>
    </row>
    <row r="144" spans="1:29" ht="24.7" x14ac:dyDescent="0.5">
      <c r="A144" s="19"/>
      <c r="B144" s="5">
        <v>128</v>
      </c>
      <c r="C144" s="164"/>
      <c r="D144" s="118">
        <v>1136722</v>
      </c>
      <c r="E144" s="12" t="s">
        <v>324</v>
      </c>
      <c r="F144" s="11" t="s">
        <v>18</v>
      </c>
      <c r="G144" s="101" t="s">
        <v>127</v>
      </c>
      <c r="H144" s="49" t="s">
        <v>78</v>
      </c>
      <c r="I144" s="10" t="s">
        <v>1101</v>
      </c>
      <c r="J144" s="157">
        <v>9241</v>
      </c>
      <c r="K144" s="8">
        <v>9703</v>
      </c>
      <c r="L144" s="156">
        <f t="shared" si="14"/>
        <v>0.05</v>
      </c>
      <c r="M144" s="125">
        <f>VLOOKUP(F144,Оглавление!$J$4:$K$39,2,FALSE)</f>
        <v>0</v>
      </c>
      <c r="N144" s="8">
        <f t="shared" si="16"/>
        <v>9703</v>
      </c>
      <c r="O144" s="105"/>
      <c r="P144" s="8">
        <f t="shared" si="15"/>
        <v>0</v>
      </c>
      <c r="Q144" s="5" t="s">
        <v>1110</v>
      </c>
      <c r="R144" s="14" t="s">
        <v>1107</v>
      </c>
      <c r="S144" s="5" t="s">
        <v>12</v>
      </c>
      <c r="T144" s="5" t="s">
        <v>12</v>
      </c>
      <c r="U144" s="5" t="s">
        <v>12</v>
      </c>
      <c r="V144" s="5">
        <v>1.92</v>
      </c>
      <c r="W144" s="5">
        <v>4.761E-2</v>
      </c>
      <c r="X144" s="5">
        <v>1</v>
      </c>
      <c r="Y144" s="5">
        <v>2300</v>
      </c>
      <c r="Z144" s="5">
        <v>2300</v>
      </c>
      <c r="AA144" s="5">
        <v>1800</v>
      </c>
      <c r="AB144" s="5">
        <v>384</v>
      </c>
      <c r="AC144" s="5">
        <v>9.5220000000000002</v>
      </c>
    </row>
    <row r="145" spans="1:29" ht="24.7" x14ac:dyDescent="0.5">
      <c r="A145" s="19"/>
      <c r="B145" s="5">
        <v>129</v>
      </c>
      <c r="C145" s="164"/>
      <c r="D145" s="118">
        <v>1136723</v>
      </c>
      <c r="E145" s="12" t="s">
        <v>325</v>
      </c>
      <c r="F145" s="11" t="s">
        <v>18</v>
      </c>
      <c r="G145" s="101" t="s">
        <v>127</v>
      </c>
      <c r="H145" s="49" t="s">
        <v>78</v>
      </c>
      <c r="I145" s="10" t="s">
        <v>1101</v>
      </c>
      <c r="J145" s="157">
        <v>11797</v>
      </c>
      <c r="K145" s="8">
        <v>12387</v>
      </c>
      <c r="L145" s="156">
        <f t="shared" si="14"/>
        <v>0.05</v>
      </c>
      <c r="M145" s="125">
        <f>VLOOKUP(F145,Оглавление!$J$4:$K$39,2,FALSE)</f>
        <v>0</v>
      </c>
      <c r="N145" s="8">
        <f t="shared" si="16"/>
        <v>12387</v>
      </c>
      <c r="O145" s="105"/>
      <c r="P145" s="8">
        <f t="shared" si="15"/>
        <v>0</v>
      </c>
      <c r="Q145" s="5" t="s">
        <v>1110</v>
      </c>
      <c r="R145" s="14" t="s">
        <v>1107</v>
      </c>
      <c r="S145" s="5">
        <v>1045881</v>
      </c>
      <c r="T145" s="5" t="s">
        <v>12</v>
      </c>
      <c r="U145" s="5" t="s">
        <v>12</v>
      </c>
      <c r="V145" s="5">
        <v>2.7</v>
      </c>
      <c r="W145" s="5">
        <v>4.761E-2</v>
      </c>
      <c r="X145" s="5">
        <v>1</v>
      </c>
      <c r="Y145" s="5">
        <v>2300</v>
      </c>
      <c r="Z145" s="5">
        <v>2300</v>
      </c>
      <c r="AA145" s="5">
        <v>1800</v>
      </c>
      <c r="AB145" s="5">
        <v>540</v>
      </c>
      <c r="AC145" s="5">
        <v>9.5220000000000002</v>
      </c>
    </row>
    <row r="146" spans="1:29" ht="24.7" x14ac:dyDescent="0.5">
      <c r="A146" s="19"/>
      <c r="B146" s="5">
        <v>130</v>
      </c>
      <c r="C146" s="164"/>
      <c r="D146" s="118">
        <v>1136724</v>
      </c>
      <c r="E146" s="12" t="s">
        <v>326</v>
      </c>
      <c r="F146" s="11" t="s">
        <v>18</v>
      </c>
      <c r="G146" s="101" t="s">
        <v>127</v>
      </c>
      <c r="H146" s="49" t="s">
        <v>78</v>
      </c>
      <c r="I146" s="5" t="s">
        <v>1101</v>
      </c>
      <c r="J146" s="157">
        <v>14416</v>
      </c>
      <c r="K146" s="8">
        <v>15137</v>
      </c>
      <c r="L146" s="156">
        <f t="shared" si="14"/>
        <v>0.05</v>
      </c>
      <c r="M146" s="125">
        <f>VLOOKUP(F146,Оглавление!$J$4:$K$39,2,FALSE)</f>
        <v>0</v>
      </c>
      <c r="N146" s="8">
        <f t="shared" si="16"/>
        <v>15137</v>
      </c>
      <c r="O146" s="105"/>
      <c r="P146" s="8">
        <f t="shared" si="15"/>
        <v>0</v>
      </c>
      <c r="Q146" s="5" t="s">
        <v>1110</v>
      </c>
      <c r="R146" s="14" t="s">
        <v>1107</v>
      </c>
      <c r="S146" s="13">
        <v>1045882</v>
      </c>
      <c r="T146" s="3" t="s">
        <v>12</v>
      </c>
      <c r="U146" s="3" t="s">
        <v>12</v>
      </c>
      <c r="V146" s="5">
        <v>2.9</v>
      </c>
      <c r="W146" s="5">
        <v>4.761E-2</v>
      </c>
      <c r="X146" s="5">
        <v>1</v>
      </c>
      <c r="Y146" s="5">
        <v>2300</v>
      </c>
      <c r="Z146" s="5">
        <v>2300</v>
      </c>
      <c r="AA146" s="5">
        <v>1800</v>
      </c>
      <c r="AB146" s="5">
        <v>580</v>
      </c>
      <c r="AC146" s="5">
        <v>9.5220000000000002</v>
      </c>
    </row>
    <row r="147" spans="1:29" ht="24.7" x14ac:dyDescent="0.5">
      <c r="A147" s="19"/>
      <c r="B147" s="5">
        <v>131</v>
      </c>
      <c r="C147" s="164"/>
      <c r="D147" s="118">
        <v>1136725</v>
      </c>
      <c r="E147" s="12" t="s">
        <v>327</v>
      </c>
      <c r="F147" s="11" t="s">
        <v>21</v>
      </c>
      <c r="G147" s="101" t="s">
        <v>127</v>
      </c>
      <c r="H147" s="49" t="s">
        <v>78</v>
      </c>
      <c r="I147" s="5" t="s">
        <v>1101</v>
      </c>
      <c r="J147" s="157" t="s">
        <v>37</v>
      </c>
      <c r="K147" s="8" t="s">
        <v>37</v>
      </c>
      <c r="L147" s="156"/>
      <c r="M147" s="125" t="str">
        <f>VLOOKUP(F147,Оглавление!$J$4:$K$39,2,FALSE)</f>
        <v>-</v>
      </c>
      <c r="N147" s="8" t="s">
        <v>37</v>
      </c>
      <c r="O147" s="105"/>
      <c r="P147" s="8" t="s">
        <v>37</v>
      </c>
      <c r="Q147" s="5" t="s">
        <v>1110</v>
      </c>
      <c r="R147" s="14" t="s">
        <v>1107</v>
      </c>
      <c r="S147" s="13">
        <v>1045883</v>
      </c>
      <c r="T147" s="3" t="s">
        <v>12</v>
      </c>
      <c r="U147" s="3" t="s">
        <v>12</v>
      </c>
      <c r="V147" s="5">
        <v>3.8</v>
      </c>
      <c r="W147" s="5">
        <v>7.6704999999999995E-2</v>
      </c>
      <c r="X147" s="5">
        <v>1</v>
      </c>
      <c r="Y147" s="5">
        <v>2300</v>
      </c>
      <c r="Z147" s="5">
        <v>2300</v>
      </c>
      <c r="AA147" s="5">
        <v>1450</v>
      </c>
      <c r="AB147" s="5">
        <v>380</v>
      </c>
      <c r="AC147" s="5">
        <v>7.6704999999999997</v>
      </c>
    </row>
    <row r="148" spans="1:29" ht="24.7" x14ac:dyDescent="0.5">
      <c r="A148" s="19"/>
      <c r="B148" s="5">
        <v>132</v>
      </c>
      <c r="C148" s="164"/>
      <c r="D148" s="118">
        <v>1136726</v>
      </c>
      <c r="E148" s="12" t="s">
        <v>328</v>
      </c>
      <c r="F148" s="11" t="s">
        <v>21</v>
      </c>
      <c r="G148" s="101" t="s">
        <v>127</v>
      </c>
      <c r="H148" s="49" t="s">
        <v>78</v>
      </c>
      <c r="I148" s="5" t="s">
        <v>1101</v>
      </c>
      <c r="J148" s="157" t="s">
        <v>37</v>
      </c>
      <c r="K148" s="8" t="s">
        <v>37</v>
      </c>
      <c r="L148" s="156"/>
      <c r="M148" s="125" t="str">
        <f>VLOOKUP(F148,Оглавление!$J$4:$K$39,2,FALSE)</f>
        <v>-</v>
      </c>
      <c r="N148" s="8" t="s">
        <v>37</v>
      </c>
      <c r="O148" s="105"/>
      <c r="P148" s="8" t="s">
        <v>37</v>
      </c>
      <c r="Q148" s="5" t="s">
        <v>1110</v>
      </c>
      <c r="R148" s="14" t="s">
        <v>1107</v>
      </c>
      <c r="S148" s="13" t="s">
        <v>12</v>
      </c>
      <c r="T148" s="3" t="s">
        <v>12</v>
      </c>
      <c r="U148" s="3" t="s">
        <v>12</v>
      </c>
      <c r="V148" s="5">
        <v>4.55</v>
      </c>
      <c r="W148" s="5">
        <v>7.6704999999999995E-2</v>
      </c>
      <c r="X148" s="5">
        <v>1</v>
      </c>
      <c r="Y148" s="5">
        <v>2300</v>
      </c>
      <c r="Z148" s="5">
        <v>2300</v>
      </c>
      <c r="AA148" s="5">
        <v>1450</v>
      </c>
      <c r="AB148" s="5">
        <v>455</v>
      </c>
      <c r="AC148" s="5">
        <v>7.6704999999999997</v>
      </c>
    </row>
    <row r="149" spans="1:29" ht="24.7" x14ac:dyDescent="0.5">
      <c r="A149" s="19"/>
      <c r="B149" s="5">
        <v>133</v>
      </c>
      <c r="C149" s="164"/>
      <c r="D149" s="118">
        <v>1136727</v>
      </c>
      <c r="E149" s="12" t="s">
        <v>329</v>
      </c>
      <c r="F149" s="11" t="s">
        <v>18</v>
      </c>
      <c r="G149" s="101" t="s">
        <v>127</v>
      </c>
      <c r="H149" s="49" t="s">
        <v>79</v>
      </c>
      <c r="I149" s="5" t="s">
        <v>1101</v>
      </c>
      <c r="J149" s="157">
        <v>7832</v>
      </c>
      <c r="K149" s="8">
        <v>8224</v>
      </c>
      <c r="L149" s="156">
        <f t="shared" si="14"/>
        <v>0.05</v>
      </c>
      <c r="M149" s="125">
        <f>VLOOKUP(F149,Оглавление!$J$4:$K$39,2,FALSE)</f>
        <v>0</v>
      </c>
      <c r="N149" s="8">
        <f t="shared" si="16"/>
        <v>8224</v>
      </c>
      <c r="O149" s="105"/>
      <c r="P149" s="8">
        <f t="shared" si="15"/>
        <v>0</v>
      </c>
      <c r="Q149" s="5" t="s">
        <v>1110</v>
      </c>
      <c r="R149" s="14" t="s">
        <v>1107</v>
      </c>
      <c r="S149" s="13">
        <v>1018232</v>
      </c>
      <c r="T149" s="3" t="s">
        <v>12</v>
      </c>
      <c r="U149" s="3" t="s">
        <v>12</v>
      </c>
      <c r="V149" s="5">
        <v>1.47</v>
      </c>
      <c r="W149" s="5">
        <v>3.388E-2</v>
      </c>
      <c r="X149" s="5">
        <v>1</v>
      </c>
      <c r="Y149" s="5">
        <v>2200</v>
      </c>
      <c r="Z149" s="5">
        <v>2200</v>
      </c>
      <c r="AA149" s="5">
        <v>1400</v>
      </c>
      <c r="AB149" s="5">
        <v>294</v>
      </c>
      <c r="AC149" s="5">
        <v>6.7759999999999998</v>
      </c>
    </row>
    <row r="150" spans="1:29" ht="24.7" x14ac:dyDescent="0.5">
      <c r="A150" s="19"/>
      <c r="B150" s="5">
        <v>134</v>
      </c>
      <c r="C150" s="164"/>
      <c r="D150" s="118">
        <v>1136728</v>
      </c>
      <c r="E150" s="12" t="s">
        <v>330</v>
      </c>
      <c r="F150" s="11" t="s">
        <v>21</v>
      </c>
      <c r="G150" s="101" t="s">
        <v>127</v>
      </c>
      <c r="H150" s="49" t="s">
        <v>79</v>
      </c>
      <c r="I150" s="5" t="s">
        <v>1101</v>
      </c>
      <c r="J150" s="157" t="s">
        <v>37</v>
      </c>
      <c r="K150" s="8" t="s">
        <v>37</v>
      </c>
      <c r="L150" s="156"/>
      <c r="M150" s="125" t="str">
        <f>VLOOKUP(F150,Оглавление!$J$4:$K$39,2,FALSE)</f>
        <v>-</v>
      </c>
      <c r="N150" s="8" t="s">
        <v>37</v>
      </c>
      <c r="O150" s="105"/>
      <c r="P150" s="8" t="s">
        <v>37</v>
      </c>
      <c r="Q150" s="5" t="s">
        <v>1106</v>
      </c>
      <c r="R150" s="14" t="s">
        <v>1107</v>
      </c>
      <c r="S150" s="13">
        <v>1018233</v>
      </c>
      <c r="T150" s="3" t="s">
        <v>12</v>
      </c>
      <c r="U150" s="3" t="s">
        <v>12</v>
      </c>
      <c r="V150" s="5">
        <v>1.67</v>
      </c>
      <c r="W150" s="5">
        <v>3.388E-2</v>
      </c>
      <c r="X150" s="5">
        <v>1</v>
      </c>
      <c r="Y150" s="5">
        <v>2200</v>
      </c>
      <c r="Z150" s="5">
        <v>2200</v>
      </c>
      <c r="AA150" s="5">
        <v>1400</v>
      </c>
      <c r="AB150" s="5">
        <v>334</v>
      </c>
      <c r="AC150" s="5">
        <v>6.7759999999999998</v>
      </c>
    </row>
    <row r="151" spans="1:29" ht="24.7" x14ac:dyDescent="0.5">
      <c r="A151" s="19"/>
      <c r="B151" s="5">
        <v>135</v>
      </c>
      <c r="C151" s="164"/>
      <c r="D151" s="118">
        <v>1136729</v>
      </c>
      <c r="E151" s="12" t="s">
        <v>331</v>
      </c>
      <c r="F151" s="11" t="s">
        <v>21</v>
      </c>
      <c r="G151" s="101" t="s">
        <v>127</v>
      </c>
      <c r="H151" s="49" t="s">
        <v>79</v>
      </c>
      <c r="I151" s="5" t="s">
        <v>1101</v>
      </c>
      <c r="J151" s="157" t="s">
        <v>37</v>
      </c>
      <c r="K151" s="8" t="s">
        <v>37</v>
      </c>
      <c r="L151" s="156"/>
      <c r="M151" s="125" t="str">
        <f>VLOOKUP(F151,Оглавление!$J$4:$K$39,2,FALSE)</f>
        <v>-</v>
      </c>
      <c r="N151" s="8" t="s">
        <v>37</v>
      </c>
      <c r="O151" s="105"/>
      <c r="P151" s="8" t="s">
        <v>37</v>
      </c>
      <c r="Q151" s="5" t="s">
        <v>1106</v>
      </c>
      <c r="R151" s="14" t="s">
        <v>1107</v>
      </c>
      <c r="S151" s="13">
        <v>1018234</v>
      </c>
      <c r="T151" s="3" t="s">
        <v>12</v>
      </c>
      <c r="U151" s="3" t="s">
        <v>12</v>
      </c>
      <c r="V151" s="5">
        <v>1.97</v>
      </c>
      <c r="W151" s="5">
        <v>3.388E-2</v>
      </c>
      <c r="X151" s="5">
        <v>1</v>
      </c>
      <c r="Y151" s="5">
        <v>2200</v>
      </c>
      <c r="Z151" s="5">
        <v>2200</v>
      </c>
      <c r="AA151" s="5">
        <v>1400</v>
      </c>
      <c r="AB151" s="5">
        <v>394</v>
      </c>
      <c r="AC151" s="5">
        <v>6.7759999999999998</v>
      </c>
    </row>
    <row r="152" spans="1:29" ht="24.7" x14ac:dyDescent="0.5">
      <c r="A152" s="19"/>
      <c r="B152" s="5">
        <v>136</v>
      </c>
      <c r="C152" s="164"/>
      <c r="D152" s="118">
        <v>1136730</v>
      </c>
      <c r="E152" s="12" t="s">
        <v>332</v>
      </c>
      <c r="F152" s="11" t="s">
        <v>21</v>
      </c>
      <c r="G152" s="101" t="s">
        <v>127</v>
      </c>
      <c r="H152" s="49" t="s">
        <v>79</v>
      </c>
      <c r="I152" s="5" t="s">
        <v>1101</v>
      </c>
      <c r="J152" s="157" t="s">
        <v>37</v>
      </c>
      <c r="K152" s="8" t="s">
        <v>37</v>
      </c>
      <c r="L152" s="156"/>
      <c r="M152" s="125" t="str">
        <f>VLOOKUP(F152,Оглавление!$J$4:$K$39,2,FALSE)</f>
        <v>-</v>
      </c>
      <c r="N152" s="8" t="s">
        <v>37</v>
      </c>
      <c r="O152" s="105"/>
      <c r="P152" s="8" t="s">
        <v>37</v>
      </c>
      <c r="Q152" s="5" t="s">
        <v>1106</v>
      </c>
      <c r="R152" s="14" t="s">
        <v>1107</v>
      </c>
      <c r="S152" s="13">
        <v>1018235</v>
      </c>
      <c r="T152" s="3" t="s">
        <v>12</v>
      </c>
      <c r="U152" s="3" t="s">
        <v>12</v>
      </c>
      <c r="V152" s="5">
        <v>2.72</v>
      </c>
      <c r="W152" s="5">
        <v>4.761E-2</v>
      </c>
      <c r="X152" s="5">
        <v>1</v>
      </c>
      <c r="Y152" s="5">
        <v>2300</v>
      </c>
      <c r="Z152" s="5">
        <v>2300</v>
      </c>
      <c r="AA152" s="5">
        <v>1800</v>
      </c>
      <c r="AB152" s="5">
        <v>544</v>
      </c>
      <c r="AC152" s="5">
        <v>9.5220000000000002</v>
      </c>
    </row>
    <row r="153" spans="1:29" ht="24.7" x14ac:dyDescent="0.5">
      <c r="A153" s="19"/>
      <c r="B153" s="5">
        <v>137</v>
      </c>
      <c r="C153" s="164"/>
      <c r="D153" s="118">
        <v>1136731</v>
      </c>
      <c r="E153" s="12" t="s">
        <v>333</v>
      </c>
      <c r="F153" s="11" t="s">
        <v>21</v>
      </c>
      <c r="G153" s="101" t="s">
        <v>127</v>
      </c>
      <c r="H153" s="49" t="s">
        <v>79</v>
      </c>
      <c r="I153" s="5" t="s">
        <v>1101</v>
      </c>
      <c r="J153" s="157" t="s">
        <v>37</v>
      </c>
      <c r="K153" s="8" t="s">
        <v>37</v>
      </c>
      <c r="L153" s="156"/>
      <c r="M153" s="125" t="str">
        <f>VLOOKUP(F153,Оглавление!$J$4:$K$39,2,FALSE)</f>
        <v>-</v>
      </c>
      <c r="N153" s="8" t="s">
        <v>37</v>
      </c>
      <c r="O153" s="105"/>
      <c r="P153" s="8" t="s">
        <v>37</v>
      </c>
      <c r="Q153" s="5" t="s">
        <v>1106</v>
      </c>
      <c r="R153" s="14" t="s">
        <v>1107</v>
      </c>
      <c r="S153" s="13">
        <v>1018236</v>
      </c>
      <c r="T153" s="3" t="s">
        <v>12</v>
      </c>
      <c r="U153" s="3" t="s">
        <v>12</v>
      </c>
      <c r="V153" s="5">
        <v>3.14</v>
      </c>
      <c r="W153" s="5">
        <v>9.5219999999999999E-2</v>
      </c>
      <c r="X153" s="5">
        <v>1</v>
      </c>
      <c r="Y153" s="5">
        <v>2300</v>
      </c>
      <c r="Z153" s="5">
        <v>2300</v>
      </c>
      <c r="AA153" s="5">
        <v>1800</v>
      </c>
      <c r="AB153" s="5">
        <v>314</v>
      </c>
      <c r="AC153" s="5">
        <v>9.5220000000000002</v>
      </c>
    </row>
    <row r="154" spans="1:29" ht="24.7" x14ac:dyDescent="0.5">
      <c r="A154" s="19"/>
      <c r="B154" s="5">
        <v>138</v>
      </c>
      <c r="C154" s="164"/>
      <c r="D154" s="118">
        <v>1136732</v>
      </c>
      <c r="E154" s="12" t="s">
        <v>334</v>
      </c>
      <c r="F154" s="11" t="s">
        <v>21</v>
      </c>
      <c r="G154" s="101" t="s">
        <v>127</v>
      </c>
      <c r="H154" s="49" t="s">
        <v>79</v>
      </c>
      <c r="I154" s="5" t="s">
        <v>1101</v>
      </c>
      <c r="J154" s="157" t="s">
        <v>37</v>
      </c>
      <c r="K154" s="8" t="s">
        <v>37</v>
      </c>
      <c r="L154" s="156"/>
      <c r="M154" s="125" t="str">
        <f>VLOOKUP(F154,Оглавление!$J$4:$K$39,2,FALSE)</f>
        <v>-</v>
      </c>
      <c r="N154" s="8" t="s">
        <v>37</v>
      </c>
      <c r="O154" s="105"/>
      <c r="P154" s="8" t="s">
        <v>37</v>
      </c>
      <c r="Q154" s="5" t="s">
        <v>1106</v>
      </c>
      <c r="R154" s="14" t="s">
        <v>1107</v>
      </c>
      <c r="S154" s="13">
        <v>1018237</v>
      </c>
      <c r="T154" s="3" t="s">
        <v>12</v>
      </c>
      <c r="U154" s="3" t="s">
        <v>12</v>
      </c>
      <c r="V154" s="5">
        <v>4.1399999999999997</v>
      </c>
      <c r="W154" s="5">
        <v>9.5219999999999999E-2</v>
      </c>
      <c r="X154" s="5">
        <v>1</v>
      </c>
      <c r="Y154" s="5">
        <v>2300</v>
      </c>
      <c r="Z154" s="5">
        <v>2300</v>
      </c>
      <c r="AA154" s="5">
        <v>1800</v>
      </c>
      <c r="AB154" s="5">
        <v>414</v>
      </c>
      <c r="AC154" s="5">
        <v>9.5220000000000002</v>
      </c>
    </row>
    <row r="155" spans="1:29" ht="24.7" x14ac:dyDescent="0.5">
      <c r="A155" s="19"/>
      <c r="B155" s="5">
        <v>139</v>
      </c>
      <c r="C155" s="164"/>
      <c r="D155" s="118">
        <v>1136733</v>
      </c>
      <c r="E155" s="12" t="s">
        <v>335</v>
      </c>
      <c r="F155" s="11" t="s">
        <v>21</v>
      </c>
      <c r="G155" s="101" t="s">
        <v>127</v>
      </c>
      <c r="H155" s="49" t="s">
        <v>79</v>
      </c>
      <c r="I155" s="5" t="s">
        <v>1101</v>
      </c>
      <c r="J155" s="157" t="s">
        <v>37</v>
      </c>
      <c r="K155" s="8" t="s">
        <v>37</v>
      </c>
      <c r="L155" s="156"/>
      <c r="M155" s="125" t="str">
        <f>VLOOKUP(F155,Оглавление!$J$4:$K$39,2,FALSE)</f>
        <v>-</v>
      </c>
      <c r="N155" s="8" t="s">
        <v>37</v>
      </c>
      <c r="O155" s="105"/>
      <c r="P155" s="8" t="s">
        <v>37</v>
      </c>
      <c r="Q155" s="5" t="s">
        <v>1106</v>
      </c>
      <c r="R155" s="14" t="s">
        <v>1107</v>
      </c>
      <c r="S155" s="13">
        <v>1062886</v>
      </c>
      <c r="T155" s="3" t="s">
        <v>12</v>
      </c>
      <c r="U155" s="3" t="s">
        <v>12</v>
      </c>
      <c r="V155" s="5">
        <v>5.75</v>
      </c>
      <c r="W155" s="5">
        <v>6.3921000000000006E-2</v>
      </c>
      <c r="X155" s="5">
        <v>1</v>
      </c>
      <c r="Y155" s="5">
        <v>2300</v>
      </c>
      <c r="Z155" s="5">
        <v>2300</v>
      </c>
      <c r="AA155" s="5">
        <v>1450</v>
      </c>
      <c r="AB155" s="5">
        <v>690</v>
      </c>
      <c r="AC155" s="5">
        <v>7.6704999999999997</v>
      </c>
    </row>
    <row r="156" spans="1:29" ht="24.7" x14ac:dyDescent="0.5">
      <c r="A156" s="19"/>
      <c r="B156" s="5">
        <v>140</v>
      </c>
      <c r="C156" s="164"/>
      <c r="D156" s="118">
        <v>1136734</v>
      </c>
      <c r="E156" s="12" t="s">
        <v>336</v>
      </c>
      <c r="F156" s="11" t="s">
        <v>18</v>
      </c>
      <c r="G156" s="101" t="s">
        <v>127</v>
      </c>
      <c r="H156" s="49" t="s">
        <v>79</v>
      </c>
      <c r="I156" s="5" t="s">
        <v>1101</v>
      </c>
      <c r="J156" s="157">
        <v>6386</v>
      </c>
      <c r="K156" s="8">
        <v>6705</v>
      </c>
      <c r="L156" s="156">
        <f t="shared" si="14"/>
        <v>0.05</v>
      </c>
      <c r="M156" s="125">
        <f>VLOOKUP(F156,Оглавление!$J$4:$K$39,2,FALSE)</f>
        <v>0</v>
      </c>
      <c r="N156" s="8">
        <f t="shared" si="16"/>
        <v>6705</v>
      </c>
      <c r="O156" s="105"/>
      <c r="P156" s="8">
        <f t="shared" si="15"/>
        <v>0</v>
      </c>
      <c r="Q156" s="5" t="s">
        <v>1106</v>
      </c>
      <c r="R156" s="14" t="s">
        <v>1107</v>
      </c>
      <c r="S156" s="13">
        <v>1018238</v>
      </c>
      <c r="T156" s="3" t="s">
        <v>12</v>
      </c>
      <c r="U156" s="3" t="s">
        <v>12</v>
      </c>
      <c r="V156" s="5">
        <v>1.36</v>
      </c>
      <c r="W156" s="5">
        <v>3.388E-2</v>
      </c>
      <c r="X156" s="5">
        <v>1</v>
      </c>
      <c r="Y156" s="5">
        <v>2200</v>
      </c>
      <c r="Z156" s="5">
        <v>2200</v>
      </c>
      <c r="AA156" s="5">
        <v>1400</v>
      </c>
      <c r="AB156" s="5">
        <v>272</v>
      </c>
      <c r="AC156" s="5">
        <v>6.7759999999999998</v>
      </c>
    </row>
    <row r="157" spans="1:29" ht="24.7" x14ac:dyDescent="0.5">
      <c r="A157" s="19"/>
      <c r="B157" s="5">
        <v>141</v>
      </c>
      <c r="C157" s="164"/>
      <c r="D157" s="118">
        <v>1136735</v>
      </c>
      <c r="E157" s="12" t="s">
        <v>337</v>
      </c>
      <c r="F157" s="11" t="s">
        <v>18</v>
      </c>
      <c r="G157" s="101" t="s">
        <v>127</v>
      </c>
      <c r="H157" s="49" t="s">
        <v>79</v>
      </c>
      <c r="I157" s="5" t="s">
        <v>1101</v>
      </c>
      <c r="J157" s="157">
        <v>7060</v>
      </c>
      <c r="K157" s="8">
        <v>7413</v>
      </c>
      <c r="L157" s="156">
        <f t="shared" si="14"/>
        <v>0.05</v>
      </c>
      <c r="M157" s="125">
        <f>VLOOKUP(F157,Оглавление!$J$4:$K$39,2,FALSE)</f>
        <v>0</v>
      </c>
      <c r="N157" s="8">
        <f t="shared" si="16"/>
        <v>7413</v>
      </c>
      <c r="O157" s="105"/>
      <c r="P157" s="8">
        <f t="shared" si="15"/>
        <v>0</v>
      </c>
      <c r="Q157" s="5" t="s">
        <v>1106</v>
      </c>
      <c r="R157" s="14" t="s">
        <v>1107</v>
      </c>
      <c r="S157" s="13">
        <v>1018239</v>
      </c>
      <c r="T157" s="3" t="s">
        <v>12</v>
      </c>
      <c r="U157" s="3" t="s">
        <v>12</v>
      </c>
      <c r="V157" s="5">
        <v>1.43</v>
      </c>
      <c r="W157" s="5">
        <v>3.388E-2</v>
      </c>
      <c r="X157" s="5">
        <v>1</v>
      </c>
      <c r="Y157" s="5">
        <v>2200</v>
      </c>
      <c r="Z157" s="5">
        <v>2200</v>
      </c>
      <c r="AA157" s="5">
        <v>1400</v>
      </c>
      <c r="AB157" s="5">
        <v>286</v>
      </c>
      <c r="AC157" s="5">
        <v>6.7759999999999998</v>
      </c>
    </row>
    <row r="158" spans="1:29" ht="24.7" x14ac:dyDescent="0.5">
      <c r="A158" s="19"/>
      <c r="B158" s="5">
        <v>142</v>
      </c>
      <c r="C158" s="164"/>
      <c r="D158" s="118">
        <v>1136736</v>
      </c>
      <c r="E158" s="12" t="s">
        <v>338</v>
      </c>
      <c r="F158" s="11" t="s">
        <v>18</v>
      </c>
      <c r="G158" s="101" t="s">
        <v>127</v>
      </c>
      <c r="H158" s="49" t="s">
        <v>79</v>
      </c>
      <c r="I158" s="5" t="s">
        <v>1101</v>
      </c>
      <c r="J158" s="157">
        <v>9297</v>
      </c>
      <c r="K158" s="8">
        <v>9762</v>
      </c>
      <c r="L158" s="156">
        <f t="shared" si="14"/>
        <v>0.05</v>
      </c>
      <c r="M158" s="125">
        <f>VLOOKUP(F158,Оглавление!$J$4:$K$39,2,FALSE)</f>
        <v>0</v>
      </c>
      <c r="N158" s="8">
        <f t="shared" si="16"/>
        <v>9762</v>
      </c>
      <c r="O158" s="105"/>
      <c r="P158" s="8">
        <f t="shared" si="15"/>
        <v>0</v>
      </c>
      <c r="Q158" s="5" t="s">
        <v>1106</v>
      </c>
      <c r="R158" s="14" t="s">
        <v>1107</v>
      </c>
      <c r="S158" s="13">
        <v>1018240</v>
      </c>
      <c r="T158" s="3" t="s">
        <v>12</v>
      </c>
      <c r="U158" s="3" t="s">
        <v>12</v>
      </c>
      <c r="V158" s="5">
        <v>2.08</v>
      </c>
      <c r="W158" s="5">
        <v>3.388E-2</v>
      </c>
      <c r="X158" s="5">
        <v>1</v>
      </c>
      <c r="Y158" s="5">
        <v>2200</v>
      </c>
      <c r="Z158" s="5">
        <v>2200</v>
      </c>
      <c r="AA158" s="5">
        <v>1400</v>
      </c>
      <c r="AB158" s="5">
        <v>416</v>
      </c>
      <c r="AC158" s="5">
        <v>6.7759999999999998</v>
      </c>
    </row>
    <row r="159" spans="1:29" ht="24.7" x14ac:dyDescent="0.5">
      <c r="A159" s="19"/>
      <c r="B159" s="5">
        <v>143</v>
      </c>
      <c r="C159" s="164"/>
      <c r="D159" s="118">
        <v>1136737</v>
      </c>
      <c r="E159" s="12" t="s">
        <v>339</v>
      </c>
      <c r="F159" s="11" t="s">
        <v>21</v>
      </c>
      <c r="G159" s="101" t="s">
        <v>127</v>
      </c>
      <c r="H159" s="49" t="s">
        <v>79</v>
      </c>
      <c r="I159" s="5" t="s">
        <v>1101</v>
      </c>
      <c r="J159" s="157" t="s">
        <v>37</v>
      </c>
      <c r="K159" s="8" t="s">
        <v>37</v>
      </c>
      <c r="L159" s="156"/>
      <c r="M159" s="125" t="str">
        <f>VLOOKUP(F159,Оглавление!$J$4:$K$39,2,FALSE)</f>
        <v>-</v>
      </c>
      <c r="N159" s="8" t="s">
        <v>37</v>
      </c>
      <c r="O159" s="105"/>
      <c r="P159" s="8" t="s">
        <v>37</v>
      </c>
      <c r="Q159" s="5" t="s">
        <v>1106</v>
      </c>
      <c r="R159" s="14" t="s">
        <v>1107</v>
      </c>
      <c r="S159" s="13">
        <v>1018241</v>
      </c>
      <c r="T159" s="3" t="s">
        <v>12</v>
      </c>
      <c r="U159" s="3" t="s">
        <v>12</v>
      </c>
      <c r="V159" s="5">
        <v>2.84</v>
      </c>
      <c r="W159" s="5">
        <v>4.761E-2</v>
      </c>
      <c r="X159" s="5">
        <v>1</v>
      </c>
      <c r="Y159" s="5">
        <v>2300</v>
      </c>
      <c r="Z159" s="5">
        <v>2300</v>
      </c>
      <c r="AA159" s="5">
        <v>1800</v>
      </c>
      <c r="AB159" s="5">
        <v>568</v>
      </c>
      <c r="AC159" s="5">
        <v>9.5220000000000002</v>
      </c>
    </row>
    <row r="160" spans="1:29" ht="24.7" x14ac:dyDescent="0.5">
      <c r="A160" s="19"/>
      <c r="B160" s="5">
        <v>144</v>
      </c>
      <c r="C160" s="164"/>
      <c r="D160" s="118">
        <v>1136738</v>
      </c>
      <c r="E160" s="12" t="s">
        <v>340</v>
      </c>
      <c r="F160" s="11" t="s">
        <v>18</v>
      </c>
      <c r="G160" s="101" t="s">
        <v>127</v>
      </c>
      <c r="H160" s="49" t="s">
        <v>78</v>
      </c>
      <c r="I160" s="5" t="s">
        <v>1101</v>
      </c>
      <c r="J160" s="157">
        <v>6386</v>
      </c>
      <c r="K160" s="8">
        <v>6705</v>
      </c>
      <c r="L160" s="156">
        <f t="shared" si="14"/>
        <v>0.05</v>
      </c>
      <c r="M160" s="125">
        <f>VLOOKUP(F160,Оглавление!$J$4:$K$39,2,FALSE)</f>
        <v>0</v>
      </c>
      <c r="N160" s="8">
        <f t="shared" si="16"/>
        <v>6705</v>
      </c>
      <c r="O160" s="105"/>
      <c r="P160" s="8">
        <f t="shared" si="15"/>
        <v>0</v>
      </c>
      <c r="Q160" s="5" t="s">
        <v>1110</v>
      </c>
      <c r="R160" s="14" t="s">
        <v>1107</v>
      </c>
      <c r="S160" s="5" t="s">
        <v>12</v>
      </c>
      <c r="T160" s="5" t="s">
        <v>12</v>
      </c>
      <c r="U160" s="5" t="s">
        <v>12</v>
      </c>
      <c r="V160" s="5">
        <v>1.36</v>
      </c>
      <c r="W160" s="5">
        <v>3.388E-2</v>
      </c>
      <c r="X160" s="5">
        <v>1</v>
      </c>
      <c r="Y160" s="5">
        <v>2200</v>
      </c>
      <c r="Z160" s="5">
        <v>2200</v>
      </c>
      <c r="AA160" s="5">
        <v>1400</v>
      </c>
      <c r="AB160" s="5">
        <v>272</v>
      </c>
      <c r="AC160" s="5">
        <v>6.7759999999999998</v>
      </c>
    </row>
    <row r="161" spans="1:29" ht="24.7" x14ac:dyDescent="0.5">
      <c r="A161" s="19"/>
      <c r="B161" s="5">
        <v>145</v>
      </c>
      <c r="C161" s="164"/>
      <c r="D161" s="118">
        <v>1136739</v>
      </c>
      <c r="E161" s="12" t="s">
        <v>341</v>
      </c>
      <c r="F161" s="11" t="s">
        <v>18</v>
      </c>
      <c r="G161" s="101" t="s">
        <v>127</v>
      </c>
      <c r="H161" s="49" t="s">
        <v>78</v>
      </c>
      <c r="I161" s="5" t="s">
        <v>1101</v>
      </c>
      <c r="J161" s="157">
        <v>7060</v>
      </c>
      <c r="K161" s="8">
        <v>7413</v>
      </c>
      <c r="L161" s="156">
        <f t="shared" si="14"/>
        <v>0.05</v>
      </c>
      <c r="M161" s="125">
        <f>VLOOKUP(F161,Оглавление!$J$4:$K$39,2,FALSE)</f>
        <v>0</v>
      </c>
      <c r="N161" s="8">
        <f t="shared" si="16"/>
        <v>7413</v>
      </c>
      <c r="O161" s="105"/>
      <c r="P161" s="8">
        <f t="shared" si="15"/>
        <v>0</v>
      </c>
      <c r="Q161" s="5" t="s">
        <v>1110</v>
      </c>
      <c r="R161" s="14" t="s">
        <v>1107</v>
      </c>
      <c r="S161" s="5" t="s">
        <v>12</v>
      </c>
      <c r="T161" s="5" t="s">
        <v>12</v>
      </c>
      <c r="U161" s="5" t="s">
        <v>12</v>
      </c>
      <c r="V161" s="5">
        <v>1.43</v>
      </c>
      <c r="W161" s="5">
        <v>3.388E-2</v>
      </c>
      <c r="X161" s="5">
        <v>1</v>
      </c>
      <c r="Y161" s="5">
        <v>2200</v>
      </c>
      <c r="Z161" s="5">
        <v>2200</v>
      </c>
      <c r="AA161" s="5">
        <v>1400</v>
      </c>
      <c r="AB161" s="5">
        <v>286</v>
      </c>
      <c r="AC161" s="5">
        <v>6.7759999999999998</v>
      </c>
    </row>
    <row r="162" spans="1:29" ht="24.7" x14ac:dyDescent="0.5">
      <c r="A162" s="19"/>
      <c r="B162" s="5">
        <v>146</v>
      </c>
      <c r="C162" s="164"/>
      <c r="D162" s="118">
        <v>1136748</v>
      </c>
      <c r="E162" s="12" t="s">
        <v>342</v>
      </c>
      <c r="F162" s="11" t="s">
        <v>18</v>
      </c>
      <c r="G162" s="101" t="s">
        <v>127</v>
      </c>
      <c r="H162" s="49" t="s">
        <v>78</v>
      </c>
      <c r="I162" s="5" t="s">
        <v>1101</v>
      </c>
      <c r="J162" s="157">
        <v>8282</v>
      </c>
      <c r="K162" s="8">
        <v>8696</v>
      </c>
      <c r="L162" s="156">
        <f t="shared" si="14"/>
        <v>0.05</v>
      </c>
      <c r="M162" s="125">
        <f>VLOOKUP(F162,Оглавление!$J$4:$K$39,2,FALSE)</f>
        <v>0</v>
      </c>
      <c r="N162" s="8">
        <f t="shared" si="16"/>
        <v>8696</v>
      </c>
      <c r="O162" s="105"/>
      <c r="P162" s="8">
        <f t="shared" si="15"/>
        <v>0</v>
      </c>
      <c r="Q162" s="5" t="s">
        <v>1110</v>
      </c>
      <c r="R162" s="14" t="s">
        <v>1107</v>
      </c>
      <c r="S162" s="13">
        <v>1084885</v>
      </c>
      <c r="T162" s="5" t="s">
        <v>12</v>
      </c>
      <c r="U162" s="5" t="s">
        <v>12</v>
      </c>
      <c r="V162" s="5">
        <v>1.5</v>
      </c>
      <c r="W162" s="5">
        <v>3.388E-2</v>
      </c>
      <c r="X162" s="5">
        <v>1</v>
      </c>
      <c r="Y162" s="5">
        <v>2200</v>
      </c>
      <c r="Z162" s="5">
        <v>2200</v>
      </c>
      <c r="AA162" s="5">
        <v>1400</v>
      </c>
      <c r="AB162" s="5">
        <v>300</v>
      </c>
      <c r="AC162" s="5">
        <v>6.7759999999999998</v>
      </c>
    </row>
    <row r="163" spans="1:29" ht="24.7" x14ac:dyDescent="0.5">
      <c r="A163" s="19"/>
      <c r="B163" s="5">
        <v>147</v>
      </c>
      <c r="C163" s="164"/>
      <c r="D163" s="118">
        <v>1136749</v>
      </c>
      <c r="E163" s="12" t="s">
        <v>343</v>
      </c>
      <c r="F163" s="11" t="s">
        <v>18</v>
      </c>
      <c r="G163" s="101" t="s">
        <v>127</v>
      </c>
      <c r="H163" s="49" t="s">
        <v>78</v>
      </c>
      <c r="I163" s="5" t="s">
        <v>1101</v>
      </c>
      <c r="J163" s="157">
        <v>10086</v>
      </c>
      <c r="K163" s="8">
        <v>10590</v>
      </c>
      <c r="L163" s="156">
        <f t="shared" si="14"/>
        <v>0.05</v>
      </c>
      <c r="M163" s="125">
        <f>VLOOKUP(F163,Оглавление!$J$4:$K$39,2,FALSE)</f>
        <v>0</v>
      </c>
      <c r="N163" s="8">
        <f t="shared" si="16"/>
        <v>10590</v>
      </c>
      <c r="O163" s="105"/>
      <c r="P163" s="8">
        <f t="shared" si="15"/>
        <v>0</v>
      </c>
      <c r="Q163" s="5" t="s">
        <v>1110</v>
      </c>
      <c r="R163" s="14" t="s">
        <v>1107</v>
      </c>
      <c r="S163" s="13">
        <v>1084886</v>
      </c>
      <c r="T163" s="3" t="s">
        <v>12</v>
      </c>
      <c r="U163" s="3" t="s">
        <v>12</v>
      </c>
      <c r="V163" s="5">
        <v>2.5</v>
      </c>
      <c r="W163" s="5">
        <v>4.761E-2</v>
      </c>
      <c r="X163" s="5">
        <v>1</v>
      </c>
      <c r="Y163" s="5">
        <v>2300</v>
      </c>
      <c r="Z163" s="5">
        <v>2300</v>
      </c>
      <c r="AA163" s="5">
        <v>1800</v>
      </c>
      <c r="AB163" s="5">
        <v>500</v>
      </c>
      <c r="AC163" s="5">
        <v>9.5220000000000002</v>
      </c>
    </row>
    <row r="164" spans="1:29" ht="24.7" x14ac:dyDescent="0.5">
      <c r="A164" s="19"/>
      <c r="B164" s="5">
        <v>148</v>
      </c>
      <c r="C164" s="164"/>
      <c r="D164" s="118">
        <v>1136750</v>
      </c>
      <c r="E164" s="12" t="s">
        <v>344</v>
      </c>
      <c r="F164" s="11" t="s">
        <v>18</v>
      </c>
      <c r="G164" s="101" t="s">
        <v>127</v>
      </c>
      <c r="H164" s="49" t="s">
        <v>78</v>
      </c>
      <c r="I164" s="5" t="s">
        <v>1101</v>
      </c>
      <c r="J164" s="157">
        <v>10084</v>
      </c>
      <c r="K164" s="8">
        <v>10588</v>
      </c>
      <c r="L164" s="156">
        <f t="shared" si="14"/>
        <v>0.05</v>
      </c>
      <c r="M164" s="125">
        <f>VLOOKUP(F164,Оглавление!$J$4:$K$39,2,FALSE)</f>
        <v>0</v>
      </c>
      <c r="N164" s="8">
        <f t="shared" si="16"/>
        <v>10588</v>
      </c>
      <c r="O164" s="105"/>
      <c r="P164" s="8">
        <f t="shared" si="15"/>
        <v>0</v>
      </c>
      <c r="Q164" s="5" t="s">
        <v>1110</v>
      </c>
      <c r="R164" s="14" t="s">
        <v>1107</v>
      </c>
      <c r="S164" s="13">
        <v>1018140</v>
      </c>
      <c r="T164" s="3" t="s">
        <v>12</v>
      </c>
      <c r="U164" s="3" t="s">
        <v>12</v>
      </c>
      <c r="V164" s="5">
        <v>2.2000000000000002</v>
      </c>
      <c r="W164" s="5">
        <v>4.761E-2</v>
      </c>
      <c r="X164" s="5">
        <v>1</v>
      </c>
      <c r="Y164" s="5">
        <v>2300</v>
      </c>
      <c r="Z164" s="5">
        <v>2300</v>
      </c>
      <c r="AA164" s="5">
        <v>1800</v>
      </c>
      <c r="AB164" s="5">
        <v>440</v>
      </c>
      <c r="AC164" s="5">
        <v>9.5220000000000002</v>
      </c>
    </row>
    <row r="165" spans="1:29" ht="24.7" x14ac:dyDescent="0.5">
      <c r="A165" s="19"/>
      <c r="B165" s="5">
        <v>149</v>
      </c>
      <c r="C165" s="164"/>
      <c r="D165" s="118">
        <v>1136751</v>
      </c>
      <c r="E165" s="12" t="s">
        <v>345</v>
      </c>
      <c r="F165" s="11" t="s">
        <v>18</v>
      </c>
      <c r="G165" s="101" t="s">
        <v>127</v>
      </c>
      <c r="H165" s="49" t="s">
        <v>78</v>
      </c>
      <c r="I165" s="5" t="s">
        <v>1101</v>
      </c>
      <c r="J165" s="157">
        <v>12331</v>
      </c>
      <c r="K165" s="8">
        <v>12948</v>
      </c>
      <c r="L165" s="156">
        <f t="shared" si="14"/>
        <v>0.05</v>
      </c>
      <c r="M165" s="125">
        <f>VLOOKUP(F165,Оглавление!$J$4:$K$39,2,FALSE)</f>
        <v>0</v>
      </c>
      <c r="N165" s="8">
        <f t="shared" si="16"/>
        <v>12948</v>
      </c>
      <c r="O165" s="105"/>
      <c r="P165" s="8">
        <f t="shared" si="15"/>
        <v>0</v>
      </c>
      <c r="Q165" s="5" t="s">
        <v>1110</v>
      </c>
      <c r="R165" s="14" t="s">
        <v>1107</v>
      </c>
      <c r="S165" s="13">
        <v>1018141</v>
      </c>
      <c r="T165" s="3" t="s">
        <v>12</v>
      </c>
      <c r="U165" s="3" t="s">
        <v>12</v>
      </c>
      <c r="V165" s="5">
        <v>2.4500000000000002</v>
      </c>
      <c r="W165" s="5">
        <v>4.761E-2</v>
      </c>
      <c r="X165" s="5">
        <v>1</v>
      </c>
      <c r="Y165" s="5">
        <v>2300</v>
      </c>
      <c r="Z165" s="5">
        <v>2300</v>
      </c>
      <c r="AA165" s="5">
        <v>1800</v>
      </c>
      <c r="AB165" s="5">
        <v>490</v>
      </c>
      <c r="AC165" s="5">
        <v>9.5220000000000002</v>
      </c>
    </row>
    <row r="166" spans="1:29" ht="24.7" x14ac:dyDescent="0.5">
      <c r="A166" s="19"/>
      <c r="B166" s="5">
        <v>150</v>
      </c>
      <c r="C166" s="164"/>
      <c r="D166" s="118">
        <v>1136752</v>
      </c>
      <c r="E166" s="12" t="s">
        <v>346</v>
      </c>
      <c r="F166" s="11" t="s">
        <v>18</v>
      </c>
      <c r="G166" s="101" t="s">
        <v>127</v>
      </c>
      <c r="H166" s="49" t="s">
        <v>78</v>
      </c>
      <c r="I166" s="5" t="s">
        <v>1101</v>
      </c>
      <c r="J166" s="157">
        <v>14806</v>
      </c>
      <c r="K166" s="8">
        <v>15546</v>
      </c>
      <c r="L166" s="156">
        <f t="shared" si="14"/>
        <v>0.05</v>
      </c>
      <c r="M166" s="125">
        <f>VLOOKUP(F166,Оглавление!$J$4:$K$39,2,FALSE)</f>
        <v>0</v>
      </c>
      <c r="N166" s="8">
        <f t="shared" si="16"/>
        <v>15546</v>
      </c>
      <c r="O166" s="105"/>
      <c r="P166" s="8">
        <f t="shared" si="15"/>
        <v>0</v>
      </c>
      <c r="Q166" s="5" t="s">
        <v>1110</v>
      </c>
      <c r="R166" s="14" t="s">
        <v>1107</v>
      </c>
      <c r="S166" s="13">
        <v>1044015</v>
      </c>
      <c r="T166" s="3" t="s">
        <v>12</v>
      </c>
      <c r="U166" s="3" t="s">
        <v>12</v>
      </c>
      <c r="V166" s="5">
        <v>2.8</v>
      </c>
      <c r="W166" s="5">
        <v>4.761E-2</v>
      </c>
      <c r="X166" s="5">
        <v>1</v>
      </c>
      <c r="Y166" s="5">
        <v>2300</v>
      </c>
      <c r="Z166" s="5">
        <v>2300</v>
      </c>
      <c r="AA166" s="5">
        <v>1800</v>
      </c>
      <c r="AB166" s="5">
        <v>560</v>
      </c>
      <c r="AC166" s="5">
        <v>9.5220000000000002</v>
      </c>
    </row>
    <row r="167" spans="1:29" ht="24.7" x14ac:dyDescent="0.5">
      <c r="A167" s="19"/>
      <c r="B167" s="5">
        <v>151</v>
      </c>
      <c r="C167" s="164"/>
      <c r="D167" s="118">
        <v>1136753</v>
      </c>
      <c r="E167" s="12" t="s">
        <v>347</v>
      </c>
      <c r="F167" s="11" t="s">
        <v>21</v>
      </c>
      <c r="G167" s="101" t="s">
        <v>127</v>
      </c>
      <c r="H167" s="49" t="s">
        <v>78</v>
      </c>
      <c r="I167" s="5" t="s">
        <v>1101</v>
      </c>
      <c r="J167" s="157" t="s">
        <v>37</v>
      </c>
      <c r="K167" s="8" t="s">
        <v>37</v>
      </c>
      <c r="L167" s="156"/>
      <c r="M167" s="125" t="str">
        <f>VLOOKUP(F167,Оглавление!$J$4:$K$39,2,FALSE)</f>
        <v>-</v>
      </c>
      <c r="N167" s="8" t="s">
        <v>37</v>
      </c>
      <c r="O167" s="105"/>
      <c r="P167" s="8" t="s">
        <v>37</v>
      </c>
      <c r="Q167" s="5" t="s">
        <v>1110</v>
      </c>
      <c r="R167" s="14" t="s">
        <v>1107</v>
      </c>
      <c r="S167" s="13">
        <v>1034188</v>
      </c>
      <c r="T167" s="3" t="s">
        <v>12</v>
      </c>
      <c r="U167" s="3" t="s">
        <v>12</v>
      </c>
      <c r="V167" s="5">
        <v>3.1</v>
      </c>
      <c r="W167" s="5">
        <v>4.761E-2</v>
      </c>
      <c r="X167" s="5">
        <v>1</v>
      </c>
      <c r="Y167" s="5">
        <v>2300</v>
      </c>
      <c r="Z167" s="5">
        <v>2300</v>
      </c>
      <c r="AA167" s="5">
        <v>1800</v>
      </c>
      <c r="AB167" s="5">
        <v>620</v>
      </c>
      <c r="AC167" s="5">
        <v>9.5220000000000002</v>
      </c>
    </row>
    <row r="168" spans="1:29" ht="24.7" x14ac:dyDescent="0.5">
      <c r="A168" s="19"/>
      <c r="B168" s="5">
        <v>152</v>
      </c>
      <c r="C168" s="164"/>
      <c r="D168" s="118">
        <v>1136754</v>
      </c>
      <c r="E168" s="12" t="s">
        <v>348</v>
      </c>
      <c r="F168" s="11" t="s">
        <v>21</v>
      </c>
      <c r="G168" s="101" t="s">
        <v>127</v>
      </c>
      <c r="H168" s="49" t="s">
        <v>78</v>
      </c>
      <c r="I168" s="5" t="s">
        <v>1101</v>
      </c>
      <c r="J168" s="157" t="s">
        <v>37</v>
      </c>
      <c r="K168" s="8" t="s">
        <v>37</v>
      </c>
      <c r="L168" s="156"/>
      <c r="M168" s="125" t="str">
        <f>VLOOKUP(F168,Оглавление!$J$4:$K$39,2,FALSE)</f>
        <v>-</v>
      </c>
      <c r="N168" s="8" t="s">
        <v>37</v>
      </c>
      <c r="O168" s="105"/>
      <c r="P168" s="8" t="s">
        <v>37</v>
      </c>
      <c r="Q168" s="5" t="s">
        <v>1110</v>
      </c>
      <c r="R168" s="14" t="s">
        <v>1107</v>
      </c>
      <c r="S168" s="13">
        <v>1044016</v>
      </c>
      <c r="T168" s="3" t="s">
        <v>12</v>
      </c>
      <c r="U168" s="3" t="s">
        <v>12</v>
      </c>
      <c r="V168" s="5">
        <v>3.5</v>
      </c>
      <c r="W168" s="5">
        <v>7.6704999999999995E-2</v>
      </c>
      <c r="X168" s="5">
        <v>1</v>
      </c>
      <c r="Y168" s="5">
        <v>2300</v>
      </c>
      <c r="Z168" s="5">
        <v>2300</v>
      </c>
      <c r="AA168" s="5">
        <v>1450</v>
      </c>
      <c r="AB168" s="5">
        <v>350</v>
      </c>
      <c r="AC168" s="5">
        <v>7.6704999999999997</v>
      </c>
    </row>
    <row r="169" spans="1:29" ht="26.25" customHeight="1" x14ac:dyDescent="0.5">
      <c r="A169" s="19"/>
      <c r="B169" s="5">
        <v>153</v>
      </c>
      <c r="C169" s="164"/>
      <c r="D169" s="118">
        <v>1136755</v>
      </c>
      <c r="E169" s="12" t="s">
        <v>349</v>
      </c>
      <c r="F169" s="11" t="s">
        <v>18</v>
      </c>
      <c r="G169" s="101" t="s">
        <v>127</v>
      </c>
      <c r="H169" s="49" t="s">
        <v>115</v>
      </c>
      <c r="I169" s="5" t="s">
        <v>1101</v>
      </c>
      <c r="J169" s="157">
        <v>13078</v>
      </c>
      <c r="K169" s="8">
        <v>13732</v>
      </c>
      <c r="L169" s="156">
        <f t="shared" si="14"/>
        <v>0.05</v>
      </c>
      <c r="M169" s="125">
        <f>VLOOKUP(F169,Оглавление!$J$4:$K$39,2,FALSE)</f>
        <v>0</v>
      </c>
      <c r="N169" s="8">
        <f t="shared" si="16"/>
        <v>13732</v>
      </c>
      <c r="O169" s="105"/>
      <c r="P169" s="8">
        <f t="shared" si="15"/>
        <v>0</v>
      </c>
      <c r="Q169" s="5" t="s">
        <v>1106</v>
      </c>
      <c r="R169" s="14" t="s">
        <v>1107</v>
      </c>
      <c r="S169" s="13">
        <v>1084887</v>
      </c>
      <c r="T169" s="3" t="s">
        <v>12</v>
      </c>
      <c r="U169" s="15">
        <v>1136764</v>
      </c>
      <c r="V169" s="5">
        <v>2.5</v>
      </c>
      <c r="W169" s="5">
        <v>4.761E-2</v>
      </c>
      <c r="X169" s="5">
        <v>1</v>
      </c>
      <c r="Y169" s="5">
        <v>2300</v>
      </c>
      <c r="Z169" s="5">
        <v>2300</v>
      </c>
      <c r="AA169" s="5">
        <v>1800</v>
      </c>
      <c r="AB169" s="5">
        <v>500</v>
      </c>
      <c r="AC169" s="5">
        <v>9.5220000000000002</v>
      </c>
    </row>
    <row r="170" spans="1:29" ht="26.25" customHeight="1" x14ac:dyDescent="0.5">
      <c r="A170" s="19"/>
      <c r="B170" s="5">
        <v>154</v>
      </c>
      <c r="C170" s="164"/>
      <c r="D170" s="118">
        <v>1136756</v>
      </c>
      <c r="E170" s="12" t="s">
        <v>350</v>
      </c>
      <c r="F170" s="11" t="s">
        <v>18</v>
      </c>
      <c r="G170" s="101" t="s">
        <v>127</v>
      </c>
      <c r="H170" s="49" t="s">
        <v>115</v>
      </c>
      <c r="I170" s="5" t="s">
        <v>1101</v>
      </c>
      <c r="J170" s="157">
        <v>13078</v>
      </c>
      <c r="K170" s="8">
        <v>13732</v>
      </c>
      <c r="L170" s="156">
        <f t="shared" si="14"/>
        <v>0.05</v>
      </c>
      <c r="M170" s="125">
        <f>VLOOKUP(F170,Оглавление!$J$4:$K$39,2,FALSE)</f>
        <v>0</v>
      </c>
      <c r="N170" s="8">
        <f t="shared" si="16"/>
        <v>13732</v>
      </c>
      <c r="O170" s="105"/>
      <c r="P170" s="8">
        <f t="shared" si="15"/>
        <v>0</v>
      </c>
      <c r="Q170" s="5" t="s">
        <v>1106</v>
      </c>
      <c r="R170" s="14" t="s">
        <v>1107</v>
      </c>
      <c r="S170" s="13">
        <v>1018147</v>
      </c>
      <c r="T170" s="3" t="s">
        <v>12</v>
      </c>
      <c r="U170" s="15">
        <v>1136765</v>
      </c>
      <c r="V170" s="5">
        <v>2.41</v>
      </c>
      <c r="W170" s="5">
        <v>4.761E-2</v>
      </c>
      <c r="X170" s="5">
        <v>1</v>
      </c>
      <c r="Y170" s="5">
        <v>2300</v>
      </c>
      <c r="Z170" s="5">
        <v>2300</v>
      </c>
      <c r="AA170" s="5">
        <v>1800</v>
      </c>
      <c r="AB170" s="5">
        <v>482</v>
      </c>
      <c r="AC170" s="5">
        <v>9.5220000000000002</v>
      </c>
    </row>
    <row r="171" spans="1:29" ht="26.25" customHeight="1" x14ac:dyDescent="0.5">
      <c r="A171" s="19"/>
      <c r="B171" s="5">
        <v>155</v>
      </c>
      <c r="C171" s="164"/>
      <c r="D171" s="118">
        <v>1136757</v>
      </c>
      <c r="E171" s="12" t="s">
        <v>351</v>
      </c>
      <c r="F171" s="11" t="s">
        <v>18</v>
      </c>
      <c r="G171" s="101" t="s">
        <v>127</v>
      </c>
      <c r="H171" s="49" t="s">
        <v>115</v>
      </c>
      <c r="I171" s="5" t="s">
        <v>1101</v>
      </c>
      <c r="J171" s="157">
        <v>14805</v>
      </c>
      <c r="K171" s="8">
        <v>15545</v>
      </c>
      <c r="L171" s="156">
        <f t="shared" si="14"/>
        <v>0.05</v>
      </c>
      <c r="M171" s="125">
        <f>VLOOKUP(F171,Оглавление!$J$4:$K$39,2,FALSE)</f>
        <v>0</v>
      </c>
      <c r="N171" s="8">
        <f t="shared" si="16"/>
        <v>15545</v>
      </c>
      <c r="O171" s="105"/>
      <c r="P171" s="8">
        <f t="shared" si="15"/>
        <v>0</v>
      </c>
      <c r="Q171" s="5" t="s">
        <v>1106</v>
      </c>
      <c r="R171" s="14" t="s">
        <v>1107</v>
      </c>
      <c r="S171" s="13">
        <v>1084888</v>
      </c>
      <c r="T171" s="3" t="s">
        <v>12</v>
      </c>
      <c r="U171" s="15">
        <v>1136766</v>
      </c>
      <c r="V171" s="5">
        <v>2.75</v>
      </c>
      <c r="W171" s="5">
        <v>4.761E-2</v>
      </c>
      <c r="X171" s="5">
        <v>1</v>
      </c>
      <c r="Y171" s="5">
        <v>2300</v>
      </c>
      <c r="Z171" s="5">
        <v>2300</v>
      </c>
      <c r="AA171" s="5">
        <v>1800</v>
      </c>
      <c r="AB171" s="5">
        <v>550</v>
      </c>
      <c r="AC171" s="5">
        <v>9.5220000000000002</v>
      </c>
    </row>
    <row r="172" spans="1:29" ht="26.25" customHeight="1" x14ac:dyDescent="0.5">
      <c r="A172" s="19"/>
      <c r="B172" s="5">
        <v>156</v>
      </c>
      <c r="C172" s="164"/>
      <c r="D172" s="118">
        <v>1136758</v>
      </c>
      <c r="E172" s="12" t="s">
        <v>352</v>
      </c>
      <c r="F172" s="11" t="s">
        <v>18</v>
      </c>
      <c r="G172" s="101" t="s">
        <v>127</v>
      </c>
      <c r="H172" s="49" t="s">
        <v>115</v>
      </c>
      <c r="I172" s="5" t="s">
        <v>1101</v>
      </c>
      <c r="J172" s="157">
        <v>15201</v>
      </c>
      <c r="K172" s="8">
        <v>15961</v>
      </c>
      <c r="L172" s="156">
        <f t="shared" si="14"/>
        <v>0.05</v>
      </c>
      <c r="M172" s="125">
        <f>VLOOKUP(F172,Оглавление!$J$4:$K$39,2,FALSE)</f>
        <v>0</v>
      </c>
      <c r="N172" s="8">
        <f t="shared" si="16"/>
        <v>15961</v>
      </c>
      <c r="O172" s="105"/>
      <c r="P172" s="8">
        <f t="shared" si="15"/>
        <v>0</v>
      </c>
      <c r="Q172" s="5" t="s">
        <v>1106</v>
      </c>
      <c r="R172" s="14" t="s">
        <v>1107</v>
      </c>
      <c r="S172" s="13">
        <v>1018148</v>
      </c>
      <c r="T172" s="3" t="s">
        <v>12</v>
      </c>
      <c r="U172" s="15">
        <v>1136767</v>
      </c>
      <c r="V172" s="5">
        <v>2.64</v>
      </c>
      <c r="W172" s="5">
        <v>4.761E-2</v>
      </c>
      <c r="X172" s="5">
        <v>1</v>
      </c>
      <c r="Y172" s="5">
        <v>2300</v>
      </c>
      <c r="Z172" s="5">
        <v>2300</v>
      </c>
      <c r="AA172" s="5">
        <v>1800</v>
      </c>
      <c r="AB172" s="5">
        <v>528</v>
      </c>
      <c r="AC172" s="5">
        <v>9.5220000000000002</v>
      </c>
    </row>
    <row r="173" spans="1:29" ht="26.25" customHeight="1" x14ac:dyDescent="0.5">
      <c r="A173" s="19"/>
      <c r="B173" s="5">
        <v>157</v>
      </c>
      <c r="C173" s="164"/>
      <c r="D173" s="118">
        <v>1136759</v>
      </c>
      <c r="E173" s="12" t="s">
        <v>353</v>
      </c>
      <c r="F173" s="11" t="s">
        <v>18</v>
      </c>
      <c r="G173" s="101" t="s">
        <v>127</v>
      </c>
      <c r="H173" s="49" t="s">
        <v>115</v>
      </c>
      <c r="I173" s="5" t="s">
        <v>1101</v>
      </c>
      <c r="J173" s="157">
        <v>15717</v>
      </c>
      <c r="K173" s="8">
        <v>16503</v>
      </c>
      <c r="L173" s="156">
        <f t="shared" si="14"/>
        <v>0.05</v>
      </c>
      <c r="M173" s="125">
        <f>VLOOKUP(F173,Оглавление!$J$4:$K$39,2,FALSE)</f>
        <v>0</v>
      </c>
      <c r="N173" s="8">
        <f t="shared" si="16"/>
        <v>16503</v>
      </c>
      <c r="O173" s="105"/>
      <c r="P173" s="8">
        <f t="shared" si="15"/>
        <v>0</v>
      </c>
      <c r="Q173" s="5" t="s">
        <v>1106</v>
      </c>
      <c r="R173" s="14" t="s">
        <v>1107</v>
      </c>
      <c r="S173" s="13">
        <v>1084889</v>
      </c>
      <c r="T173" s="3" t="s">
        <v>12</v>
      </c>
      <c r="U173" s="15">
        <v>1136768</v>
      </c>
      <c r="V173" s="5">
        <v>3</v>
      </c>
      <c r="W173" s="5">
        <v>4.761E-2</v>
      </c>
      <c r="X173" s="5">
        <v>1</v>
      </c>
      <c r="Y173" s="5">
        <v>2300</v>
      </c>
      <c r="Z173" s="5">
        <v>2300</v>
      </c>
      <c r="AA173" s="5">
        <v>1800</v>
      </c>
      <c r="AB173" s="5">
        <v>600</v>
      </c>
      <c r="AC173" s="5">
        <v>9.5220000000000002</v>
      </c>
    </row>
    <row r="174" spans="1:29" ht="26.25" customHeight="1" x14ac:dyDescent="0.5">
      <c r="A174" s="19"/>
      <c r="B174" s="5">
        <v>158</v>
      </c>
      <c r="C174" s="164"/>
      <c r="D174" s="118">
        <v>1136760</v>
      </c>
      <c r="E174" s="12" t="s">
        <v>354</v>
      </c>
      <c r="F174" s="11" t="s">
        <v>18</v>
      </c>
      <c r="G174" s="101" t="s">
        <v>127</v>
      </c>
      <c r="H174" s="49" t="s">
        <v>115</v>
      </c>
      <c r="I174" s="5" t="s">
        <v>1101</v>
      </c>
      <c r="J174" s="157">
        <v>15717</v>
      </c>
      <c r="K174" s="8">
        <v>16503</v>
      </c>
      <c r="L174" s="156">
        <f t="shared" si="14"/>
        <v>0.05</v>
      </c>
      <c r="M174" s="125">
        <f>VLOOKUP(F174,Оглавление!$J$4:$K$39,2,FALSE)</f>
        <v>0</v>
      </c>
      <c r="N174" s="8">
        <f t="shared" si="16"/>
        <v>16503</v>
      </c>
      <c r="O174" s="105"/>
      <c r="P174" s="8">
        <f t="shared" si="15"/>
        <v>0</v>
      </c>
      <c r="Q174" s="5" t="s">
        <v>1106</v>
      </c>
      <c r="R174" s="14" t="s">
        <v>1107</v>
      </c>
      <c r="S174" s="13">
        <v>1018149</v>
      </c>
      <c r="T174" s="3" t="s">
        <v>12</v>
      </c>
      <c r="U174" s="15">
        <v>1136769</v>
      </c>
      <c r="V174" s="5">
        <v>2.78</v>
      </c>
      <c r="W174" s="5">
        <v>4.761E-2</v>
      </c>
      <c r="X174" s="5">
        <v>1</v>
      </c>
      <c r="Y174" s="5">
        <v>2300</v>
      </c>
      <c r="Z174" s="5">
        <v>2300</v>
      </c>
      <c r="AA174" s="5">
        <v>1800</v>
      </c>
      <c r="AB174" s="5">
        <v>556</v>
      </c>
      <c r="AC174" s="5">
        <v>9.5220000000000002</v>
      </c>
    </row>
    <row r="175" spans="1:29" ht="26.25" customHeight="1" x14ac:dyDescent="0.5">
      <c r="A175" s="19"/>
      <c r="B175" s="5">
        <v>159</v>
      </c>
      <c r="C175" s="164"/>
      <c r="D175" s="118">
        <v>1136761</v>
      </c>
      <c r="E175" s="12" t="s">
        <v>355</v>
      </c>
      <c r="F175" s="11" t="s">
        <v>18</v>
      </c>
      <c r="G175" s="101" t="s">
        <v>127</v>
      </c>
      <c r="H175" s="49" t="s">
        <v>115</v>
      </c>
      <c r="I175" s="5" t="s">
        <v>1101</v>
      </c>
      <c r="J175" s="157">
        <v>17708</v>
      </c>
      <c r="K175" s="8">
        <v>18593</v>
      </c>
      <c r="L175" s="156">
        <f t="shared" si="14"/>
        <v>0.05</v>
      </c>
      <c r="M175" s="125">
        <f>VLOOKUP(F175,Оглавление!$J$4:$K$39,2,FALSE)</f>
        <v>0</v>
      </c>
      <c r="N175" s="8">
        <f t="shared" si="16"/>
        <v>18593</v>
      </c>
      <c r="O175" s="105"/>
      <c r="P175" s="8">
        <f t="shared" si="15"/>
        <v>0</v>
      </c>
      <c r="Q175" s="5" t="s">
        <v>1106</v>
      </c>
      <c r="R175" s="14" t="s">
        <v>1107</v>
      </c>
      <c r="S175" s="13">
        <v>1044018</v>
      </c>
      <c r="T175" s="3" t="s">
        <v>12</v>
      </c>
      <c r="U175" s="15">
        <v>1136770</v>
      </c>
      <c r="V175" s="5">
        <v>2.9</v>
      </c>
      <c r="W175" s="5">
        <v>4.761E-2</v>
      </c>
      <c r="X175" s="5">
        <v>1</v>
      </c>
      <c r="Y175" s="5">
        <v>2300</v>
      </c>
      <c r="Z175" s="5">
        <v>2300</v>
      </c>
      <c r="AA175" s="5">
        <v>1800</v>
      </c>
      <c r="AB175" s="5">
        <v>580</v>
      </c>
      <c r="AC175" s="5">
        <v>9.5220000000000002</v>
      </c>
    </row>
    <row r="176" spans="1:29" ht="26.25" customHeight="1" x14ac:dyDescent="0.5">
      <c r="A176" s="19"/>
      <c r="B176" s="5">
        <v>160</v>
      </c>
      <c r="C176" s="164"/>
      <c r="D176" s="118">
        <v>1136762</v>
      </c>
      <c r="E176" s="12" t="s">
        <v>356</v>
      </c>
      <c r="F176" s="11" t="s">
        <v>18</v>
      </c>
      <c r="G176" s="101" t="s">
        <v>127</v>
      </c>
      <c r="H176" s="49" t="s">
        <v>115</v>
      </c>
      <c r="I176" s="5" t="s">
        <v>1101</v>
      </c>
      <c r="J176" s="157">
        <v>18442</v>
      </c>
      <c r="K176" s="8">
        <v>19364</v>
      </c>
      <c r="L176" s="156">
        <f t="shared" si="14"/>
        <v>0.05</v>
      </c>
      <c r="M176" s="125">
        <f>VLOOKUP(F176,Оглавление!$J$4:$K$39,2,FALSE)</f>
        <v>0</v>
      </c>
      <c r="N176" s="8">
        <f t="shared" si="16"/>
        <v>19364</v>
      </c>
      <c r="O176" s="105"/>
      <c r="P176" s="8">
        <f t="shared" si="15"/>
        <v>0</v>
      </c>
      <c r="Q176" s="5" t="s">
        <v>1106</v>
      </c>
      <c r="R176" s="14" t="s">
        <v>1107</v>
      </c>
      <c r="S176" s="13">
        <v>1084891</v>
      </c>
      <c r="T176" s="3" t="s">
        <v>12</v>
      </c>
      <c r="U176" s="3" t="s">
        <v>12</v>
      </c>
      <c r="V176" s="5">
        <v>3.5</v>
      </c>
      <c r="W176" s="5">
        <v>7.6704999999999995E-2</v>
      </c>
      <c r="X176" s="5">
        <v>1</v>
      </c>
      <c r="Y176" s="5">
        <v>2300</v>
      </c>
      <c r="Z176" s="5">
        <v>2300</v>
      </c>
      <c r="AA176" s="5">
        <v>1450</v>
      </c>
      <c r="AB176" s="5">
        <v>350</v>
      </c>
      <c r="AC176" s="5">
        <v>7.6704999999999997</v>
      </c>
    </row>
    <row r="177" spans="1:29" ht="26.25" customHeight="1" x14ac:dyDescent="0.5">
      <c r="A177" s="19"/>
      <c r="B177" s="5">
        <v>161</v>
      </c>
      <c r="C177" s="164"/>
      <c r="D177" s="118">
        <v>1136763</v>
      </c>
      <c r="E177" s="12" t="s">
        <v>357</v>
      </c>
      <c r="F177" s="11" t="s">
        <v>18</v>
      </c>
      <c r="G177" s="101" t="s">
        <v>127</v>
      </c>
      <c r="H177" s="49" t="s">
        <v>115</v>
      </c>
      <c r="I177" s="5" t="s">
        <v>1101</v>
      </c>
      <c r="J177" s="157">
        <v>19414</v>
      </c>
      <c r="K177" s="8">
        <v>20385</v>
      </c>
      <c r="L177" s="156">
        <f t="shared" si="14"/>
        <v>0.05</v>
      </c>
      <c r="M177" s="125">
        <f>VLOOKUP(F177,Оглавление!$J$4:$K$39,2,FALSE)</f>
        <v>0</v>
      </c>
      <c r="N177" s="8">
        <f t="shared" si="16"/>
        <v>20385</v>
      </c>
      <c r="O177" s="105"/>
      <c r="P177" s="8">
        <f t="shared" si="15"/>
        <v>0</v>
      </c>
      <c r="Q177" s="5" t="s">
        <v>1106</v>
      </c>
      <c r="R177" s="14" t="s">
        <v>1107</v>
      </c>
      <c r="S177" s="13">
        <v>1084890</v>
      </c>
      <c r="T177" s="3" t="s">
        <v>12</v>
      </c>
      <c r="U177" s="3" t="s">
        <v>12</v>
      </c>
      <c r="V177" s="5">
        <v>4</v>
      </c>
      <c r="W177" s="5">
        <v>7.6704999999999995E-2</v>
      </c>
      <c r="X177" s="5">
        <v>1</v>
      </c>
      <c r="Y177" s="5">
        <v>2300</v>
      </c>
      <c r="Z177" s="5">
        <v>2300</v>
      </c>
      <c r="AA177" s="5">
        <v>1450</v>
      </c>
      <c r="AB177" s="5">
        <v>400</v>
      </c>
      <c r="AC177" s="5">
        <v>7.6704999999999997</v>
      </c>
    </row>
    <row r="178" spans="1:29" ht="37" x14ac:dyDescent="0.5">
      <c r="A178" s="19"/>
      <c r="B178" s="5">
        <v>162</v>
      </c>
      <c r="C178" s="164"/>
      <c r="D178" s="118">
        <v>1136765</v>
      </c>
      <c r="E178" s="12" t="s">
        <v>358</v>
      </c>
      <c r="F178" s="11" t="s">
        <v>18</v>
      </c>
      <c r="G178" s="101" t="s">
        <v>127</v>
      </c>
      <c r="H178" s="49" t="s">
        <v>78</v>
      </c>
      <c r="I178" s="10" t="s">
        <v>1101</v>
      </c>
      <c r="J178" s="157">
        <v>15201</v>
      </c>
      <c r="K178" s="8">
        <v>15961</v>
      </c>
      <c r="L178" s="156">
        <f t="shared" si="14"/>
        <v>0.05</v>
      </c>
      <c r="M178" s="125">
        <f>VLOOKUP(F178,Оглавление!$J$4:$K$39,2,FALSE)</f>
        <v>0</v>
      </c>
      <c r="N178" s="8">
        <f t="shared" si="16"/>
        <v>15961</v>
      </c>
      <c r="O178" s="105"/>
      <c r="P178" s="8">
        <f t="shared" ref="P178:P188" si="17">N178*O178</f>
        <v>0</v>
      </c>
      <c r="Q178" s="5" t="s">
        <v>1110</v>
      </c>
      <c r="R178" s="14" t="s">
        <v>1108</v>
      </c>
      <c r="S178" s="5" t="s">
        <v>12</v>
      </c>
      <c r="T178" s="15" t="s">
        <v>1127</v>
      </c>
      <c r="U178" s="15" t="s">
        <v>12</v>
      </c>
      <c r="V178" s="5">
        <v>2.41</v>
      </c>
      <c r="W178" s="5">
        <v>4.761E-2</v>
      </c>
      <c r="X178" s="5">
        <v>1</v>
      </c>
      <c r="Y178" s="5">
        <v>2300</v>
      </c>
      <c r="Z178" s="5">
        <v>2300</v>
      </c>
      <c r="AA178" s="5">
        <v>1800</v>
      </c>
      <c r="AB178" s="5">
        <v>482</v>
      </c>
      <c r="AC178" s="5">
        <v>9.5220000000000002</v>
      </c>
    </row>
    <row r="179" spans="1:29" ht="37" x14ac:dyDescent="0.5">
      <c r="A179" s="19"/>
      <c r="B179" s="5">
        <v>163</v>
      </c>
      <c r="C179" s="164"/>
      <c r="D179" s="118">
        <v>1136769</v>
      </c>
      <c r="E179" s="12" t="s">
        <v>359</v>
      </c>
      <c r="F179" s="11" t="s">
        <v>18</v>
      </c>
      <c r="G179" s="101" t="s">
        <v>127</v>
      </c>
      <c r="H179" s="49" t="s">
        <v>78</v>
      </c>
      <c r="I179" s="10" t="s">
        <v>1101</v>
      </c>
      <c r="J179" s="157">
        <v>15717</v>
      </c>
      <c r="K179" s="8">
        <v>16503</v>
      </c>
      <c r="L179" s="156">
        <f t="shared" si="14"/>
        <v>0.05</v>
      </c>
      <c r="M179" s="125">
        <f>VLOOKUP(F179,Оглавление!$J$4:$K$39,2,FALSE)</f>
        <v>0</v>
      </c>
      <c r="N179" s="8">
        <f t="shared" si="16"/>
        <v>16503</v>
      </c>
      <c r="O179" s="105"/>
      <c r="P179" s="8">
        <f t="shared" si="17"/>
        <v>0</v>
      </c>
      <c r="Q179" s="5" t="s">
        <v>1110</v>
      </c>
      <c r="R179" s="14" t="s">
        <v>1108</v>
      </c>
      <c r="S179" s="5" t="s">
        <v>12</v>
      </c>
      <c r="T179" s="15" t="s">
        <v>1128</v>
      </c>
      <c r="U179" s="15" t="s">
        <v>12</v>
      </c>
      <c r="V179" s="5">
        <v>2.78</v>
      </c>
      <c r="W179" s="5">
        <v>4.761E-2</v>
      </c>
      <c r="X179" s="5">
        <v>1</v>
      </c>
      <c r="Y179" s="5">
        <v>2300</v>
      </c>
      <c r="Z179" s="5">
        <v>2300</v>
      </c>
      <c r="AA179" s="5">
        <v>1800</v>
      </c>
      <c r="AB179" s="5">
        <v>556</v>
      </c>
      <c r="AC179" s="5">
        <v>9.5220000000000002</v>
      </c>
    </row>
    <row r="180" spans="1:29" ht="37" x14ac:dyDescent="0.5">
      <c r="A180" s="19"/>
      <c r="B180" s="5">
        <v>164</v>
      </c>
      <c r="C180" s="164"/>
      <c r="D180" s="118">
        <v>1136770</v>
      </c>
      <c r="E180" s="12" t="s">
        <v>360</v>
      </c>
      <c r="F180" s="11" t="s">
        <v>18</v>
      </c>
      <c r="G180" s="101" t="s">
        <v>127</v>
      </c>
      <c r="H180" s="49" t="s">
        <v>78</v>
      </c>
      <c r="I180" s="10" t="s">
        <v>1101</v>
      </c>
      <c r="J180" s="157">
        <v>17708</v>
      </c>
      <c r="K180" s="8">
        <v>18593</v>
      </c>
      <c r="L180" s="156">
        <f t="shared" si="14"/>
        <v>0.05</v>
      </c>
      <c r="M180" s="125">
        <f>VLOOKUP(F180,Оглавление!$J$4:$K$39,2,FALSE)</f>
        <v>0</v>
      </c>
      <c r="N180" s="8">
        <f t="shared" si="16"/>
        <v>18593</v>
      </c>
      <c r="O180" s="105"/>
      <c r="P180" s="8">
        <f t="shared" si="17"/>
        <v>0</v>
      </c>
      <c r="Q180" s="5" t="s">
        <v>1110</v>
      </c>
      <c r="R180" s="14" t="s">
        <v>1108</v>
      </c>
      <c r="S180" s="5" t="s">
        <v>12</v>
      </c>
      <c r="T180" s="15" t="s">
        <v>1129</v>
      </c>
      <c r="U180" s="15" t="s">
        <v>12</v>
      </c>
      <c r="V180" s="5">
        <v>2.9</v>
      </c>
      <c r="W180" s="5">
        <v>4.761E-2</v>
      </c>
      <c r="X180" s="5">
        <v>1</v>
      </c>
      <c r="Y180" s="5">
        <v>2300</v>
      </c>
      <c r="Z180" s="5">
        <v>2300</v>
      </c>
      <c r="AA180" s="5">
        <v>1800</v>
      </c>
      <c r="AB180" s="5">
        <v>580</v>
      </c>
      <c r="AC180" s="5">
        <v>9.5220000000000002</v>
      </c>
    </row>
    <row r="181" spans="1:29" ht="37" x14ac:dyDescent="0.5">
      <c r="A181" s="19"/>
      <c r="B181" s="5">
        <v>165</v>
      </c>
      <c r="C181" s="164"/>
      <c r="D181" s="118">
        <v>1136774</v>
      </c>
      <c r="E181" s="12" t="s">
        <v>361</v>
      </c>
      <c r="F181" s="11" t="s">
        <v>18</v>
      </c>
      <c r="G181" s="101" t="s">
        <v>127</v>
      </c>
      <c r="H181" s="49" t="s">
        <v>78</v>
      </c>
      <c r="I181" s="10" t="s">
        <v>1101</v>
      </c>
      <c r="J181" s="157">
        <v>9268</v>
      </c>
      <c r="K181" s="8">
        <v>9731</v>
      </c>
      <c r="L181" s="156">
        <f t="shared" si="14"/>
        <v>0.05</v>
      </c>
      <c r="M181" s="125">
        <f>VLOOKUP(F181,Оглавление!$J$4:$K$39,2,FALSE)</f>
        <v>0</v>
      </c>
      <c r="N181" s="8">
        <f t="shared" si="16"/>
        <v>9731</v>
      </c>
      <c r="O181" s="105"/>
      <c r="P181" s="8">
        <f t="shared" si="17"/>
        <v>0</v>
      </c>
      <c r="Q181" s="5" t="s">
        <v>1110</v>
      </c>
      <c r="R181" s="14" t="s">
        <v>1108</v>
      </c>
      <c r="S181" s="5" t="s">
        <v>12</v>
      </c>
      <c r="T181" s="15" t="s">
        <v>1130</v>
      </c>
      <c r="U181" s="15" t="s">
        <v>12</v>
      </c>
      <c r="V181" s="5">
        <v>1.839</v>
      </c>
      <c r="W181" s="5">
        <v>3.388E-2</v>
      </c>
      <c r="X181" s="5">
        <v>1</v>
      </c>
      <c r="Y181" s="5">
        <v>2200</v>
      </c>
      <c r="Z181" s="5">
        <v>2200</v>
      </c>
      <c r="AA181" s="5">
        <v>1400</v>
      </c>
      <c r="AB181" s="5">
        <v>367.8</v>
      </c>
      <c r="AC181" s="5">
        <v>6.7759999999999998</v>
      </c>
    </row>
    <row r="182" spans="1:29" ht="37" x14ac:dyDescent="0.5">
      <c r="A182" s="19"/>
      <c r="B182" s="5">
        <v>166</v>
      </c>
      <c r="C182" s="164"/>
      <c r="D182" s="118">
        <v>1136775</v>
      </c>
      <c r="E182" s="12" t="s">
        <v>362</v>
      </c>
      <c r="F182" s="11" t="s">
        <v>18</v>
      </c>
      <c r="G182" s="101" t="s">
        <v>127</v>
      </c>
      <c r="H182" s="49" t="s">
        <v>78</v>
      </c>
      <c r="I182" s="10" t="s">
        <v>1101</v>
      </c>
      <c r="J182" s="157">
        <v>9968</v>
      </c>
      <c r="K182" s="8">
        <v>10466</v>
      </c>
      <c r="L182" s="156">
        <f t="shared" si="14"/>
        <v>0.05</v>
      </c>
      <c r="M182" s="125">
        <f>VLOOKUP(F182,Оглавление!$J$4:$K$39,2,FALSE)</f>
        <v>0</v>
      </c>
      <c r="N182" s="8">
        <f t="shared" si="16"/>
        <v>10466</v>
      </c>
      <c r="O182" s="105"/>
      <c r="P182" s="8">
        <f t="shared" si="17"/>
        <v>0</v>
      </c>
      <c r="Q182" s="5" t="s">
        <v>1110</v>
      </c>
      <c r="R182" s="14" t="s">
        <v>1108</v>
      </c>
      <c r="S182" s="5" t="s">
        <v>12</v>
      </c>
      <c r="T182" s="15" t="s">
        <v>1131</v>
      </c>
      <c r="U182" s="15" t="s">
        <v>12</v>
      </c>
      <c r="V182" s="5">
        <v>2</v>
      </c>
      <c r="W182" s="5">
        <v>3.388E-2</v>
      </c>
      <c r="X182" s="5">
        <v>1</v>
      </c>
      <c r="Y182" s="5">
        <v>2200</v>
      </c>
      <c r="Z182" s="5">
        <v>2200</v>
      </c>
      <c r="AA182" s="5">
        <v>1400</v>
      </c>
      <c r="AB182" s="5">
        <v>400</v>
      </c>
      <c r="AC182" s="5">
        <v>6.7759999999999998</v>
      </c>
    </row>
    <row r="183" spans="1:29" ht="37.5" customHeight="1" x14ac:dyDescent="0.5">
      <c r="A183" s="19"/>
      <c r="B183" s="5">
        <v>167</v>
      </c>
      <c r="C183" s="164"/>
      <c r="D183" s="118">
        <v>1136771</v>
      </c>
      <c r="E183" s="12" t="s">
        <v>363</v>
      </c>
      <c r="F183" s="11" t="s">
        <v>18</v>
      </c>
      <c r="G183" s="101" t="s">
        <v>127</v>
      </c>
      <c r="H183" s="49" t="s">
        <v>115</v>
      </c>
      <c r="I183" s="5" t="s">
        <v>1101</v>
      </c>
      <c r="J183" s="157">
        <v>9268</v>
      </c>
      <c r="K183" s="8">
        <v>9731</v>
      </c>
      <c r="L183" s="156">
        <f t="shared" si="14"/>
        <v>0.05</v>
      </c>
      <c r="M183" s="125">
        <f>VLOOKUP(F183,Оглавление!$J$4:$K$39,2,FALSE)</f>
        <v>0</v>
      </c>
      <c r="N183" s="8">
        <f t="shared" si="16"/>
        <v>9731</v>
      </c>
      <c r="O183" s="105"/>
      <c r="P183" s="8">
        <f>N183*O183</f>
        <v>0</v>
      </c>
      <c r="Q183" s="5" t="s">
        <v>1106</v>
      </c>
      <c r="R183" s="14" t="s">
        <v>1107</v>
      </c>
      <c r="S183" s="13">
        <v>1086836</v>
      </c>
      <c r="T183" s="3" t="s">
        <v>12</v>
      </c>
      <c r="U183" s="15">
        <v>1136774</v>
      </c>
      <c r="V183" s="5">
        <v>1.839</v>
      </c>
      <c r="W183" s="5">
        <v>3.388E-2</v>
      </c>
      <c r="X183" s="5">
        <v>1</v>
      </c>
      <c r="Y183" s="5">
        <v>2200</v>
      </c>
      <c r="Z183" s="5">
        <v>2200</v>
      </c>
      <c r="AA183" s="5">
        <v>1400</v>
      </c>
      <c r="AB183" s="5">
        <v>367.8</v>
      </c>
      <c r="AC183" s="5">
        <v>6.7759999999999998</v>
      </c>
    </row>
    <row r="184" spans="1:29" ht="37.5" customHeight="1" x14ac:dyDescent="0.5">
      <c r="A184" s="19"/>
      <c r="B184" s="5">
        <v>168</v>
      </c>
      <c r="C184" s="164"/>
      <c r="D184" s="118">
        <v>1136772</v>
      </c>
      <c r="E184" s="12" t="s">
        <v>364</v>
      </c>
      <c r="F184" s="11" t="s">
        <v>18</v>
      </c>
      <c r="G184" s="101" t="s">
        <v>127</v>
      </c>
      <c r="H184" s="49" t="s">
        <v>115</v>
      </c>
      <c r="I184" s="5" t="s">
        <v>1101</v>
      </c>
      <c r="J184" s="157">
        <v>9968</v>
      </c>
      <c r="K184" s="8">
        <v>10466</v>
      </c>
      <c r="L184" s="156">
        <f t="shared" si="14"/>
        <v>0.05</v>
      </c>
      <c r="M184" s="125">
        <f>VLOOKUP(F184,Оглавление!$J$4:$K$39,2,FALSE)</f>
        <v>0</v>
      </c>
      <c r="N184" s="8">
        <f t="shared" si="16"/>
        <v>10466</v>
      </c>
      <c r="O184" s="105"/>
      <c r="P184" s="8">
        <f>N184*O184</f>
        <v>0</v>
      </c>
      <c r="Q184" s="5" t="s">
        <v>1106</v>
      </c>
      <c r="R184" s="14" t="s">
        <v>1107</v>
      </c>
      <c r="S184" s="13">
        <v>1086837</v>
      </c>
      <c r="T184" s="3" t="s">
        <v>12</v>
      </c>
      <c r="U184" s="15">
        <v>1136775</v>
      </c>
      <c r="V184" s="5">
        <v>2</v>
      </c>
      <c r="W184" s="5">
        <v>3.388E-2</v>
      </c>
      <c r="X184" s="5">
        <v>1</v>
      </c>
      <c r="Y184" s="5">
        <v>2200</v>
      </c>
      <c r="Z184" s="5">
        <v>2200</v>
      </c>
      <c r="AA184" s="5">
        <v>1400</v>
      </c>
      <c r="AB184" s="5">
        <v>400</v>
      </c>
      <c r="AC184" s="5">
        <v>6.7759999999999998</v>
      </c>
    </row>
    <row r="185" spans="1:29" ht="37.5" customHeight="1" x14ac:dyDescent="0.5">
      <c r="A185" s="19"/>
      <c r="B185" s="5">
        <v>169</v>
      </c>
      <c r="C185" s="164"/>
      <c r="D185" s="118">
        <v>1136773</v>
      </c>
      <c r="E185" s="12" t="s">
        <v>365</v>
      </c>
      <c r="F185" s="11" t="s">
        <v>18</v>
      </c>
      <c r="G185" s="101" t="s">
        <v>127</v>
      </c>
      <c r="H185" s="49" t="s">
        <v>115</v>
      </c>
      <c r="I185" s="5" t="s">
        <v>1101</v>
      </c>
      <c r="J185" s="157">
        <v>13927</v>
      </c>
      <c r="K185" s="8">
        <v>14623</v>
      </c>
      <c r="L185" s="156">
        <f t="shared" si="14"/>
        <v>0.05</v>
      </c>
      <c r="M185" s="125">
        <f>VLOOKUP(F185,Оглавление!$J$4:$K$39,2,FALSE)</f>
        <v>0</v>
      </c>
      <c r="N185" s="8">
        <f t="shared" si="16"/>
        <v>14623</v>
      </c>
      <c r="O185" s="105"/>
      <c r="P185" s="8">
        <f>N185*O185</f>
        <v>0</v>
      </c>
      <c r="Q185" s="5" t="s">
        <v>1106</v>
      </c>
      <c r="R185" s="14" t="s">
        <v>1107</v>
      </c>
      <c r="S185" s="13">
        <v>1095572</v>
      </c>
      <c r="T185" s="3" t="s">
        <v>12</v>
      </c>
      <c r="U185" s="3" t="s">
        <v>12</v>
      </c>
      <c r="V185" s="5">
        <v>3.2</v>
      </c>
      <c r="W185" s="5">
        <v>4.761E-2</v>
      </c>
      <c r="X185" s="5">
        <v>1</v>
      </c>
      <c r="Y185" s="5">
        <v>2300</v>
      </c>
      <c r="Z185" s="5">
        <v>2300</v>
      </c>
      <c r="AA185" s="5">
        <v>1800</v>
      </c>
      <c r="AB185" s="5">
        <v>640</v>
      </c>
      <c r="AC185" s="5">
        <v>9.5220000000000002</v>
      </c>
    </row>
    <row r="186" spans="1:29" ht="25.5" customHeight="1" x14ac:dyDescent="0.5">
      <c r="A186" s="19"/>
      <c r="B186" s="5">
        <v>170</v>
      </c>
      <c r="C186" s="164"/>
      <c r="D186" s="118">
        <v>1136084</v>
      </c>
      <c r="E186" s="12" t="s">
        <v>366</v>
      </c>
      <c r="F186" s="11" t="s">
        <v>18</v>
      </c>
      <c r="G186" s="101" t="s">
        <v>127</v>
      </c>
      <c r="H186" s="49" t="s">
        <v>116</v>
      </c>
      <c r="I186" s="10" t="s">
        <v>1101</v>
      </c>
      <c r="J186" s="157">
        <v>4868</v>
      </c>
      <c r="K186" s="8">
        <v>5111</v>
      </c>
      <c r="L186" s="156">
        <f t="shared" ref="L186:L212" si="18">ROUND(K186/J186-1,2)</f>
        <v>0.05</v>
      </c>
      <c r="M186" s="125">
        <f>VLOOKUP(F186,Оглавление!$J$4:$K$39,2,FALSE)</f>
        <v>0</v>
      </c>
      <c r="N186" s="8">
        <f t="shared" si="16"/>
        <v>5111</v>
      </c>
      <c r="O186" s="105"/>
      <c r="P186" s="8">
        <f t="shared" si="17"/>
        <v>0</v>
      </c>
      <c r="Q186" s="5" t="s">
        <v>1106</v>
      </c>
      <c r="R186" s="14" t="s">
        <v>1107</v>
      </c>
      <c r="S186" s="5">
        <v>1095722</v>
      </c>
      <c r="T186" s="5" t="s">
        <v>12</v>
      </c>
      <c r="U186" s="5" t="s">
        <v>12</v>
      </c>
      <c r="V186" s="5">
        <v>1.27</v>
      </c>
      <c r="W186" s="5">
        <v>3.388E-2</v>
      </c>
      <c r="X186" s="5">
        <v>1</v>
      </c>
      <c r="Y186" s="5">
        <v>2200</v>
      </c>
      <c r="Z186" s="5">
        <v>2200</v>
      </c>
      <c r="AA186" s="5">
        <v>1400</v>
      </c>
      <c r="AB186" s="5">
        <v>254</v>
      </c>
      <c r="AC186" s="5">
        <v>6.7759999999999998</v>
      </c>
    </row>
    <row r="187" spans="1:29" ht="25.5" customHeight="1" x14ac:dyDescent="0.5">
      <c r="A187" s="19"/>
      <c r="B187" s="5">
        <v>171</v>
      </c>
      <c r="C187" s="164"/>
      <c r="D187" s="118">
        <v>1136085</v>
      </c>
      <c r="E187" s="12" t="s">
        <v>367</v>
      </c>
      <c r="F187" s="11" t="s">
        <v>18</v>
      </c>
      <c r="G187" s="101" t="s">
        <v>127</v>
      </c>
      <c r="H187" s="49" t="s">
        <v>116</v>
      </c>
      <c r="I187" s="10" t="s">
        <v>1101</v>
      </c>
      <c r="J187" s="157">
        <v>5177</v>
      </c>
      <c r="K187" s="8">
        <v>5436</v>
      </c>
      <c r="L187" s="156">
        <f t="shared" si="18"/>
        <v>0.05</v>
      </c>
      <c r="M187" s="125">
        <f>VLOOKUP(F187,Оглавление!$J$4:$K$39,2,FALSE)</f>
        <v>0</v>
      </c>
      <c r="N187" s="8">
        <f t="shared" si="16"/>
        <v>5436</v>
      </c>
      <c r="O187" s="105"/>
      <c r="P187" s="8">
        <f t="shared" si="17"/>
        <v>0</v>
      </c>
      <c r="Q187" s="5" t="s">
        <v>1106</v>
      </c>
      <c r="R187" s="14" t="s">
        <v>1107</v>
      </c>
      <c r="S187" s="5">
        <v>1095723</v>
      </c>
      <c r="T187" s="5" t="s">
        <v>12</v>
      </c>
      <c r="U187" s="5" t="s">
        <v>12</v>
      </c>
      <c r="V187" s="5">
        <v>1.33</v>
      </c>
      <c r="W187" s="5">
        <v>3.388E-2</v>
      </c>
      <c r="X187" s="5">
        <v>1</v>
      </c>
      <c r="Y187" s="5">
        <v>2200</v>
      </c>
      <c r="Z187" s="5">
        <v>2200</v>
      </c>
      <c r="AA187" s="5">
        <v>1400</v>
      </c>
      <c r="AB187" s="5">
        <v>266</v>
      </c>
      <c r="AC187" s="5">
        <v>6.7759999999999998</v>
      </c>
    </row>
    <row r="188" spans="1:29" ht="25.5" customHeight="1" x14ac:dyDescent="0.5">
      <c r="A188" s="19"/>
      <c r="B188" s="5">
        <v>172</v>
      </c>
      <c r="C188" s="164"/>
      <c r="D188" s="118">
        <v>1136776</v>
      </c>
      <c r="E188" s="12" t="s">
        <v>368</v>
      </c>
      <c r="F188" s="11" t="s">
        <v>18</v>
      </c>
      <c r="G188" s="101" t="s">
        <v>127</v>
      </c>
      <c r="H188" s="49" t="s">
        <v>116</v>
      </c>
      <c r="I188" s="10" t="s">
        <v>1101</v>
      </c>
      <c r="J188" s="157">
        <v>7555</v>
      </c>
      <c r="K188" s="8">
        <v>7933</v>
      </c>
      <c r="L188" s="156">
        <f t="shared" si="18"/>
        <v>0.05</v>
      </c>
      <c r="M188" s="125">
        <f>VLOOKUP(F188,Оглавление!$J$4:$K$39,2,FALSE)</f>
        <v>0</v>
      </c>
      <c r="N188" s="8">
        <f t="shared" si="16"/>
        <v>7933</v>
      </c>
      <c r="O188" s="105"/>
      <c r="P188" s="8">
        <f t="shared" si="17"/>
        <v>0</v>
      </c>
      <c r="Q188" s="5" t="s">
        <v>1110</v>
      </c>
      <c r="R188" s="14" t="s">
        <v>1107</v>
      </c>
      <c r="S188" s="13">
        <v>1095724</v>
      </c>
      <c r="T188" s="3" t="s">
        <v>12</v>
      </c>
      <c r="U188" s="3" t="s">
        <v>12</v>
      </c>
      <c r="V188" s="5">
        <v>1.47</v>
      </c>
      <c r="W188" s="5">
        <v>4.5172999999999998E-2</v>
      </c>
      <c r="X188" s="5">
        <v>1</v>
      </c>
      <c r="Y188" s="5">
        <v>2200</v>
      </c>
      <c r="Z188" s="5">
        <v>2200</v>
      </c>
      <c r="AA188" s="5">
        <v>1400</v>
      </c>
      <c r="AB188" s="5">
        <v>220.5</v>
      </c>
      <c r="AC188" s="5">
        <v>6.7759999999999998</v>
      </c>
    </row>
    <row r="189" spans="1:29" ht="25.5" customHeight="1" x14ac:dyDescent="0.5">
      <c r="A189" s="19"/>
      <c r="B189" s="5">
        <v>173</v>
      </c>
      <c r="C189" s="164"/>
      <c r="D189" s="118">
        <v>1136777</v>
      </c>
      <c r="E189" s="12" t="s">
        <v>369</v>
      </c>
      <c r="F189" s="11" t="s">
        <v>21</v>
      </c>
      <c r="G189" s="101" t="s">
        <v>127</v>
      </c>
      <c r="H189" s="49" t="s">
        <v>116</v>
      </c>
      <c r="I189" s="10" t="s">
        <v>1101</v>
      </c>
      <c r="J189" s="157" t="s">
        <v>37</v>
      </c>
      <c r="K189" s="8" t="s">
        <v>37</v>
      </c>
      <c r="L189" s="156"/>
      <c r="M189" s="125" t="str">
        <f>VLOOKUP(F189,Оглавление!$J$4:$K$39,2,FALSE)</f>
        <v>-</v>
      </c>
      <c r="N189" s="8" t="s">
        <v>37</v>
      </c>
      <c r="O189" s="105"/>
      <c r="P189" s="8" t="s">
        <v>37</v>
      </c>
      <c r="Q189" s="5" t="s">
        <v>1106</v>
      </c>
      <c r="R189" s="14" t="s">
        <v>1107</v>
      </c>
      <c r="S189" s="13">
        <v>1095725</v>
      </c>
      <c r="T189" s="3" t="s">
        <v>12</v>
      </c>
      <c r="U189" s="3" t="s">
        <v>12</v>
      </c>
      <c r="V189" s="5">
        <v>1.67</v>
      </c>
      <c r="W189" s="5">
        <v>4.5172999999999998E-2</v>
      </c>
      <c r="X189" s="5">
        <v>1</v>
      </c>
      <c r="Y189" s="5">
        <v>2200</v>
      </c>
      <c r="Z189" s="5">
        <v>2200</v>
      </c>
      <c r="AA189" s="5">
        <v>1400</v>
      </c>
      <c r="AB189" s="5">
        <v>250.5</v>
      </c>
      <c r="AC189" s="5">
        <v>6.7759999999999998</v>
      </c>
    </row>
    <row r="190" spans="1:29" ht="25.5" customHeight="1" x14ac:dyDescent="0.5">
      <c r="A190" s="19"/>
      <c r="B190" s="5">
        <v>174</v>
      </c>
      <c r="C190" s="164"/>
      <c r="D190" s="118">
        <v>1136778</v>
      </c>
      <c r="E190" s="12" t="s">
        <v>370</v>
      </c>
      <c r="F190" s="11" t="s">
        <v>21</v>
      </c>
      <c r="G190" s="101" t="s">
        <v>127</v>
      </c>
      <c r="H190" s="49" t="s">
        <v>116</v>
      </c>
      <c r="I190" s="10" t="s">
        <v>1101</v>
      </c>
      <c r="J190" s="157" t="s">
        <v>37</v>
      </c>
      <c r="K190" s="8" t="s">
        <v>37</v>
      </c>
      <c r="L190" s="156"/>
      <c r="M190" s="125" t="str">
        <f>VLOOKUP(F190,Оглавление!$J$4:$K$39,2,FALSE)</f>
        <v>-</v>
      </c>
      <c r="N190" s="8" t="s">
        <v>37</v>
      </c>
      <c r="O190" s="105"/>
      <c r="P190" s="8" t="s">
        <v>37</v>
      </c>
      <c r="Q190" s="5" t="s">
        <v>1106</v>
      </c>
      <c r="R190" s="14" t="s">
        <v>1107</v>
      </c>
      <c r="S190" s="13">
        <v>1095726</v>
      </c>
      <c r="T190" s="3" t="s">
        <v>12</v>
      </c>
      <c r="U190" s="3" t="s">
        <v>12</v>
      </c>
      <c r="V190" s="5">
        <v>1.97</v>
      </c>
      <c r="W190" s="5">
        <v>4.5172999999999998E-2</v>
      </c>
      <c r="X190" s="5">
        <v>1</v>
      </c>
      <c r="Y190" s="5">
        <v>2200</v>
      </c>
      <c r="Z190" s="5">
        <v>2200</v>
      </c>
      <c r="AA190" s="5">
        <v>1400</v>
      </c>
      <c r="AB190" s="5">
        <v>295.5</v>
      </c>
      <c r="AC190" s="5">
        <v>6.7759999999999998</v>
      </c>
    </row>
    <row r="191" spans="1:29" ht="25.5" customHeight="1" x14ac:dyDescent="0.5">
      <c r="A191" s="19"/>
      <c r="B191" s="5">
        <v>175</v>
      </c>
      <c r="C191" s="164"/>
      <c r="D191" s="118">
        <v>1136779</v>
      </c>
      <c r="E191" s="12" t="s">
        <v>371</v>
      </c>
      <c r="F191" s="11" t="s">
        <v>21</v>
      </c>
      <c r="G191" s="101" t="s">
        <v>127</v>
      </c>
      <c r="H191" s="49" t="s">
        <v>116</v>
      </c>
      <c r="I191" s="10" t="s">
        <v>1101</v>
      </c>
      <c r="J191" s="157" t="s">
        <v>37</v>
      </c>
      <c r="K191" s="8" t="s">
        <v>37</v>
      </c>
      <c r="L191" s="156"/>
      <c r="M191" s="125" t="str">
        <f>VLOOKUP(F191,Оглавление!$J$4:$K$39,2,FALSE)</f>
        <v>-</v>
      </c>
      <c r="N191" s="8" t="s">
        <v>37</v>
      </c>
      <c r="O191" s="105"/>
      <c r="P191" s="8" t="s">
        <v>37</v>
      </c>
      <c r="Q191" s="5" t="s">
        <v>1110</v>
      </c>
      <c r="R191" s="14" t="s">
        <v>1107</v>
      </c>
      <c r="S191" s="13">
        <v>1095727</v>
      </c>
      <c r="T191" s="3" t="s">
        <v>12</v>
      </c>
      <c r="U191" s="3" t="s">
        <v>12</v>
      </c>
      <c r="V191" s="5">
        <v>2.72</v>
      </c>
      <c r="W191" s="5">
        <v>6.3479999999999995E-2</v>
      </c>
      <c r="X191" s="5">
        <v>1</v>
      </c>
      <c r="Y191" s="5">
        <v>2300</v>
      </c>
      <c r="Z191" s="5">
        <v>2300</v>
      </c>
      <c r="AA191" s="5">
        <v>1800</v>
      </c>
      <c r="AB191" s="5">
        <v>408</v>
      </c>
      <c r="AC191" s="5">
        <v>9.5220000000000002</v>
      </c>
    </row>
    <row r="192" spans="1:29" ht="25.5" customHeight="1" x14ac:dyDescent="0.5">
      <c r="A192" s="19"/>
      <c r="B192" s="5">
        <v>176</v>
      </c>
      <c r="C192" s="164"/>
      <c r="D192" s="118">
        <v>1136780</v>
      </c>
      <c r="E192" s="12" t="s">
        <v>372</v>
      </c>
      <c r="F192" s="11" t="s">
        <v>21</v>
      </c>
      <c r="G192" s="101" t="s">
        <v>127</v>
      </c>
      <c r="H192" s="49" t="s">
        <v>116</v>
      </c>
      <c r="I192" s="10" t="s">
        <v>1101</v>
      </c>
      <c r="J192" s="157" t="s">
        <v>37</v>
      </c>
      <c r="K192" s="8" t="s">
        <v>37</v>
      </c>
      <c r="L192" s="156"/>
      <c r="M192" s="125" t="str">
        <f>VLOOKUP(F192,Оглавление!$J$4:$K$39,2,FALSE)</f>
        <v>-</v>
      </c>
      <c r="N192" s="8" t="s">
        <v>37</v>
      </c>
      <c r="O192" s="105"/>
      <c r="P192" s="8" t="s">
        <v>37</v>
      </c>
      <c r="Q192" s="5" t="s">
        <v>1110</v>
      </c>
      <c r="R192" s="14" t="s">
        <v>1107</v>
      </c>
      <c r="S192" s="13">
        <v>1095728</v>
      </c>
      <c r="T192" s="3" t="s">
        <v>12</v>
      </c>
      <c r="U192" s="3" t="s">
        <v>12</v>
      </c>
      <c r="V192" s="5">
        <v>3.14</v>
      </c>
      <c r="W192" s="5">
        <v>9.5219999999999999E-2</v>
      </c>
      <c r="X192" s="5">
        <v>1</v>
      </c>
      <c r="Y192" s="5">
        <v>2300</v>
      </c>
      <c r="Z192" s="5">
        <v>2300</v>
      </c>
      <c r="AA192" s="5">
        <v>1800</v>
      </c>
      <c r="AB192" s="5">
        <v>314</v>
      </c>
      <c r="AC192" s="5">
        <v>9.5220000000000002</v>
      </c>
    </row>
    <row r="193" spans="1:29" ht="25.5" customHeight="1" x14ac:dyDescent="0.5">
      <c r="A193" s="19"/>
      <c r="B193" s="5">
        <v>177</v>
      </c>
      <c r="C193" s="164"/>
      <c r="D193" s="118">
        <v>1136781</v>
      </c>
      <c r="E193" s="12" t="s">
        <v>373</v>
      </c>
      <c r="F193" s="11" t="s">
        <v>21</v>
      </c>
      <c r="G193" s="101" t="s">
        <v>127</v>
      </c>
      <c r="H193" s="49" t="s">
        <v>116</v>
      </c>
      <c r="I193" s="10" t="s">
        <v>1101</v>
      </c>
      <c r="J193" s="157" t="s">
        <v>37</v>
      </c>
      <c r="K193" s="8" t="s">
        <v>37</v>
      </c>
      <c r="L193" s="156"/>
      <c r="M193" s="125" t="str">
        <f>VLOOKUP(F193,Оглавление!$J$4:$K$39,2,FALSE)</f>
        <v>-</v>
      </c>
      <c r="N193" s="8" t="s">
        <v>37</v>
      </c>
      <c r="O193" s="105"/>
      <c r="P193" s="8" t="s">
        <v>37</v>
      </c>
      <c r="Q193" s="5" t="s">
        <v>1110</v>
      </c>
      <c r="R193" s="14" t="s">
        <v>1107</v>
      </c>
      <c r="S193" s="13">
        <v>1095729</v>
      </c>
      <c r="T193" s="3" t="s">
        <v>12</v>
      </c>
      <c r="U193" s="3" t="s">
        <v>12</v>
      </c>
      <c r="V193" s="5">
        <v>5.24</v>
      </c>
      <c r="W193" s="5">
        <v>7.6704999999999995E-2</v>
      </c>
      <c r="X193" s="5">
        <v>1</v>
      </c>
      <c r="Y193" s="5">
        <v>2300</v>
      </c>
      <c r="Z193" s="5">
        <v>2300</v>
      </c>
      <c r="AA193" s="5">
        <v>1450</v>
      </c>
      <c r="AB193" s="5">
        <v>524</v>
      </c>
      <c r="AC193" s="5">
        <v>7.6704999999999997</v>
      </c>
    </row>
    <row r="194" spans="1:29" ht="24.7" x14ac:dyDescent="0.5">
      <c r="A194" s="19"/>
      <c r="B194" s="5">
        <v>178</v>
      </c>
      <c r="C194" s="173"/>
      <c r="D194" s="118">
        <v>1136086</v>
      </c>
      <c r="E194" s="12" t="s">
        <v>374</v>
      </c>
      <c r="F194" s="11" t="s">
        <v>18</v>
      </c>
      <c r="G194" s="101" t="s">
        <v>127</v>
      </c>
      <c r="H194" s="49" t="s">
        <v>116</v>
      </c>
      <c r="I194" s="10" t="s">
        <v>1101</v>
      </c>
      <c r="J194" s="157">
        <v>9348</v>
      </c>
      <c r="K194" s="8">
        <v>9815</v>
      </c>
      <c r="L194" s="156">
        <f t="shared" si="18"/>
        <v>0.05</v>
      </c>
      <c r="M194" s="125">
        <f>VLOOKUP(F194,Оглавление!$J$4:$K$39,2,FALSE)</f>
        <v>0</v>
      </c>
      <c r="N194" s="8">
        <f t="shared" si="16"/>
        <v>9815</v>
      </c>
      <c r="O194" s="105"/>
      <c r="P194" s="8">
        <f>N194*O194</f>
        <v>0</v>
      </c>
      <c r="Q194" s="5" t="s">
        <v>1106</v>
      </c>
      <c r="R194" s="14" t="s">
        <v>1107</v>
      </c>
      <c r="S194" s="5">
        <v>1095730</v>
      </c>
      <c r="T194" s="5" t="s">
        <v>12</v>
      </c>
      <c r="U194" s="5" t="s">
        <v>12</v>
      </c>
      <c r="V194" s="5">
        <v>1.29</v>
      </c>
      <c r="W194" s="5">
        <v>4.5172999999999998E-2</v>
      </c>
      <c r="X194" s="5">
        <v>1</v>
      </c>
      <c r="Y194" s="5">
        <v>2200</v>
      </c>
      <c r="Z194" s="5">
        <v>2200</v>
      </c>
      <c r="AA194" s="5">
        <v>1400</v>
      </c>
      <c r="AB194" s="5">
        <v>193.5</v>
      </c>
      <c r="AC194" s="5">
        <v>6.7759999999999998</v>
      </c>
    </row>
    <row r="195" spans="1:29" ht="24.7" x14ac:dyDescent="0.5">
      <c r="A195" s="19"/>
      <c r="B195" s="5">
        <v>179</v>
      </c>
      <c r="C195" s="173"/>
      <c r="D195" s="118">
        <v>1136782</v>
      </c>
      <c r="E195" s="12" t="s">
        <v>375</v>
      </c>
      <c r="F195" s="11" t="s">
        <v>18</v>
      </c>
      <c r="G195" s="101" t="s">
        <v>127</v>
      </c>
      <c r="H195" s="49" t="s">
        <v>116</v>
      </c>
      <c r="I195" s="10" t="s">
        <v>1101</v>
      </c>
      <c r="J195" s="157">
        <v>9744</v>
      </c>
      <c r="K195" s="8">
        <v>10231</v>
      </c>
      <c r="L195" s="156">
        <f t="shared" si="18"/>
        <v>0.05</v>
      </c>
      <c r="M195" s="125">
        <f>VLOOKUP(F195,Оглавление!$J$4:$K$39,2,FALSE)</f>
        <v>0</v>
      </c>
      <c r="N195" s="8">
        <f t="shared" si="16"/>
        <v>10231</v>
      </c>
      <c r="O195" s="105"/>
      <c r="P195" s="8">
        <f>N195*O195</f>
        <v>0</v>
      </c>
      <c r="Q195" s="5" t="s">
        <v>1106</v>
      </c>
      <c r="R195" s="14" t="s">
        <v>1107</v>
      </c>
      <c r="S195" s="13">
        <v>1095732</v>
      </c>
      <c r="T195" s="3" t="s">
        <v>12</v>
      </c>
      <c r="U195" s="3" t="s">
        <v>12</v>
      </c>
      <c r="V195" s="5">
        <v>1.2</v>
      </c>
      <c r="W195" s="5">
        <v>4.5172999999999998E-2</v>
      </c>
      <c r="X195" s="5">
        <v>1</v>
      </c>
      <c r="Y195" s="5">
        <v>2200</v>
      </c>
      <c r="Z195" s="5">
        <v>2200</v>
      </c>
      <c r="AA195" s="5">
        <v>1400</v>
      </c>
      <c r="AB195" s="5">
        <v>180</v>
      </c>
      <c r="AC195" s="5">
        <v>6.7759999999999998</v>
      </c>
    </row>
    <row r="196" spans="1:29" ht="24.7" x14ac:dyDescent="0.5">
      <c r="A196" s="19"/>
      <c r="B196" s="5">
        <v>180</v>
      </c>
      <c r="C196" s="173"/>
      <c r="D196" s="118">
        <v>1136783</v>
      </c>
      <c r="E196" s="12" t="s">
        <v>376</v>
      </c>
      <c r="F196" s="11" t="s">
        <v>18</v>
      </c>
      <c r="G196" s="101" t="s">
        <v>127</v>
      </c>
      <c r="H196" s="49" t="s">
        <v>116</v>
      </c>
      <c r="I196" s="10" t="s">
        <v>1101</v>
      </c>
      <c r="J196" s="157">
        <v>9843</v>
      </c>
      <c r="K196" s="8">
        <v>10335</v>
      </c>
      <c r="L196" s="156">
        <f t="shared" si="18"/>
        <v>0.05</v>
      </c>
      <c r="M196" s="125">
        <f>VLOOKUP(F196,Оглавление!$J$4:$K$39,2,FALSE)</f>
        <v>0</v>
      </c>
      <c r="N196" s="8">
        <f t="shared" si="16"/>
        <v>10335</v>
      </c>
      <c r="O196" s="105"/>
      <c r="P196" s="8">
        <f>N196*O196</f>
        <v>0</v>
      </c>
      <c r="Q196" s="5" t="s">
        <v>1110</v>
      </c>
      <c r="R196" s="14" t="s">
        <v>1107</v>
      </c>
      <c r="S196" s="13">
        <v>1095734</v>
      </c>
      <c r="T196" s="3" t="s">
        <v>12</v>
      </c>
      <c r="U196" s="3" t="s">
        <v>12</v>
      </c>
      <c r="V196" s="5">
        <v>1.5</v>
      </c>
      <c r="W196" s="5">
        <v>4.5172999999999998E-2</v>
      </c>
      <c r="X196" s="5">
        <v>1</v>
      </c>
      <c r="Y196" s="5">
        <v>2200</v>
      </c>
      <c r="Z196" s="5">
        <v>2200</v>
      </c>
      <c r="AA196" s="5">
        <v>1400</v>
      </c>
      <c r="AB196" s="5">
        <v>225</v>
      </c>
      <c r="AC196" s="5">
        <v>6.7759999999999998</v>
      </c>
    </row>
    <row r="197" spans="1:29" ht="24.7" x14ac:dyDescent="0.5">
      <c r="A197" s="19"/>
      <c r="B197" s="5">
        <v>181</v>
      </c>
      <c r="C197" s="173"/>
      <c r="D197" s="118">
        <v>1136784</v>
      </c>
      <c r="E197" s="12" t="s">
        <v>377</v>
      </c>
      <c r="F197" s="11" t="s">
        <v>21</v>
      </c>
      <c r="G197" s="101" t="s">
        <v>127</v>
      </c>
      <c r="H197" s="49" t="s">
        <v>116</v>
      </c>
      <c r="I197" s="10" t="s">
        <v>1101</v>
      </c>
      <c r="J197" s="157" t="s">
        <v>37</v>
      </c>
      <c r="K197" s="8" t="s">
        <v>37</v>
      </c>
      <c r="L197" s="156"/>
      <c r="M197" s="125" t="str">
        <f>VLOOKUP(F197,Оглавление!$J$4:$K$39,2,FALSE)</f>
        <v>-</v>
      </c>
      <c r="N197" s="8" t="s">
        <v>37</v>
      </c>
      <c r="O197" s="105"/>
      <c r="P197" s="8" t="s">
        <v>37</v>
      </c>
      <c r="Q197" s="5" t="s">
        <v>1110</v>
      </c>
      <c r="R197" s="14" t="s">
        <v>1107</v>
      </c>
      <c r="S197" s="13">
        <v>1095736</v>
      </c>
      <c r="T197" s="3" t="s">
        <v>12</v>
      </c>
      <c r="U197" s="3" t="s">
        <v>12</v>
      </c>
      <c r="V197" s="5">
        <v>1.7</v>
      </c>
      <c r="W197" s="5">
        <v>4.5172999999999998E-2</v>
      </c>
      <c r="X197" s="5">
        <v>1</v>
      </c>
      <c r="Y197" s="5">
        <v>2200</v>
      </c>
      <c r="Z197" s="5">
        <v>2200</v>
      </c>
      <c r="AA197" s="5">
        <v>1400</v>
      </c>
      <c r="AB197" s="5">
        <v>255</v>
      </c>
      <c r="AC197" s="5">
        <v>6.7759999999999998</v>
      </c>
    </row>
    <row r="198" spans="1:29" ht="24.7" x14ac:dyDescent="0.5">
      <c r="A198" s="19"/>
      <c r="B198" s="5">
        <v>182</v>
      </c>
      <c r="C198" s="173"/>
      <c r="D198" s="118">
        <v>1136785</v>
      </c>
      <c r="E198" s="12" t="s">
        <v>378</v>
      </c>
      <c r="F198" s="11" t="s">
        <v>21</v>
      </c>
      <c r="G198" s="101" t="s">
        <v>127</v>
      </c>
      <c r="H198" s="49" t="s">
        <v>116</v>
      </c>
      <c r="I198" s="10" t="s">
        <v>1101</v>
      </c>
      <c r="J198" s="157" t="s">
        <v>37</v>
      </c>
      <c r="K198" s="8" t="s">
        <v>37</v>
      </c>
      <c r="L198" s="156"/>
      <c r="M198" s="125" t="str">
        <f>VLOOKUP(F198,Оглавление!$J$4:$K$39,2,FALSE)</f>
        <v>-</v>
      </c>
      <c r="N198" s="8" t="s">
        <v>37</v>
      </c>
      <c r="O198" s="105"/>
      <c r="P198" s="8" t="s">
        <v>37</v>
      </c>
      <c r="Q198" s="5" t="s">
        <v>1110</v>
      </c>
      <c r="R198" s="14" t="s">
        <v>1107</v>
      </c>
      <c r="S198" s="13">
        <v>1095737</v>
      </c>
      <c r="T198" s="3" t="s">
        <v>12</v>
      </c>
      <c r="U198" s="3" t="s">
        <v>12</v>
      </c>
      <c r="V198" s="5">
        <v>2.1</v>
      </c>
      <c r="W198" s="5">
        <v>4.5172999999999998E-2</v>
      </c>
      <c r="X198" s="5">
        <v>1</v>
      </c>
      <c r="Y198" s="5">
        <v>2200</v>
      </c>
      <c r="Z198" s="5">
        <v>2200</v>
      </c>
      <c r="AA198" s="5">
        <v>1400</v>
      </c>
      <c r="AB198" s="5">
        <v>315</v>
      </c>
      <c r="AC198" s="5">
        <v>6.7759999999999998</v>
      </c>
    </row>
    <row r="199" spans="1:29" ht="24.7" x14ac:dyDescent="0.5">
      <c r="A199" s="19"/>
      <c r="B199" s="5">
        <v>183</v>
      </c>
      <c r="C199" s="173"/>
      <c r="D199" s="118">
        <v>1136786</v>
      </c>
      <c r="E199" s="12" t="s">
        <v>379</v>
      </c>
      <c r="F199" s="11" t="s">
        <v>21</v>
      </c>
      <c r="G199" s="101" t="s">
        <v>127</v>
      </c>
      <c r="H199" s="49" t="s">
        <v>116</v>
      </c>
      <c r="I199" s="10" t="s">
        <v>1101</v>
      </c>
      <c r="J199" s="157" t="s">
        <v>37</v>
      </c>
      <c r="K199" s="8" t="s">
        <v>37</v>
      </c>
      <c r="L199" s="156"/>
      <c r="M199" s="125" t="str">
        <f>VLOOKUP(F199,Оглавление!$J$4:$K$39,2,FALSE)</f>
        <v>-</v>
      </c>
      <c r="N199" s="8" t="s">
        <v>37</v>
      </c>
      <c r="O199" s="105"/>
      <c r="P199" s="8" t="s">
        <v>37</v>
      </c>
      <c r="Q199" s="5" t="s">
        <v>1110</v>
      </c>
      <c r="R199" s="14" t="s">
        <v>1107</v>
      </c>
      <c r="S199" s="13">
        <v>1095738</v>
      </c>
      <c r="T199" s="3" t="s">
        <v>12</v>
      </c>
      <c r="U199" s="3" t="s">
        <v>12</v>
      </c>
      <c r="V199" s="5">
        <v>2.9</v>
      </c>
      <c r="W199" s="5">
        <v>6.3479999999999995E-2</v>
      </c>
      <c r="X199" s="5">
        <v>1</v>
      </c>
      <c r="Y199" s="5">
        <v>2300</v>
      </c>
      <c r="Z199" s="5">
        <v>2300</v>
      </c>
      <c r="AA199" s="5">
        <v>1800</v>
      </c>
      <c r="AB199" s="5">
        <v>435</v>
      </c>
      <c r="AC199" s="5">
        <v>9.5220000000000002</v>
      </c>
    </row>
    <row r="200" spans="1:29" ht="24.7" x14ac:dyDescent="0.5">
      <c r="A200" s="19"/>
      <c r="B200" s="5">
        <v>184</v>
      </c>
      <c r="C200" s="173"/>
      <c r="D200" s="118">
        <v>1136787</v>
      </c>
      <c r="E200" s="12" t="s">
        <v>380</v>
      </c>
      <c r="F200" s="11" t="s">
        <v>21</v>
      </c>
      <c r="G200" s="101" t="s">
        <v>127</v>
      </c>
      <c r="H200" s="49" t="s">
        <v>116</v>
      </c>
      <c r="I200" s="10" t="s">
        <v>1101</v>
      </c>
      <c r="J200" s="157" t="s">
        <v>37</v>
      </c>
      <c r="K200" s="8" t="s">
        <v>37</v>
      </c>
      <c r="L200" s="156"/>
      <c r="M200" s="125" t="str">
        <f>VLOOKUP(F200,Оглавление!$J$4:$K$39,2,FALSE)</f>
        <v>-</v>
      </c>
      <c r="N200" s="8" t="s">
        <v>37</v>
      </c>
      <c r="O200" s="105"/>
      <c r="P200" s="8" t="s">
        <v>37</v>
      </c>
      <c r="Q200" s="5" t="s">
        <v>1110</v>
      </c>
      <c r="R200" s="14" t="s">
        <v>1107</v>
      </c>
      <c r="S200" s="13">
        <v>1095739</v>
      </c>
      <c r="T200" s="3" t="s">
        <v>12</v>
      </c>
      <c r="U200" s="3" t="s">
        <v>12</v>
      </c>
      <c r="V200" s="5">
        <v>4.4000000000000004</v>
      </c>
      <c r="W200" s="5">
        <v>7.6704999999999995E-2</v>
      </c>
      <c r="X200" s="5">
        <v>1</v>
      </c>
      <c r="Y200" s="5">
        <v>2300</v>
      </c>
      <c r="Z200" s="5">
        <v>2300</v>
      </c>
      <c r="AA200" s="5">
        <v>1450</v>
      </c>
      <c r="AB200" s="5">
        <v>440</v>
      </c>
      <c r="AC200" s="5">
        <v>7.6704999999999997</v>
      </c>
    </row>
    <row r="201" spans="1:29" ht="24.7" x14ac:dyDescent="0.5">
      <c r="A201" s="19"/>
      <c r="B201" s="5">
        <v>185</v>
      </c>
      <c r="C201" s="173"/>
      <c r="D201" s="118">
        <v>1136788</v>
      </c>
      <c r="E201" s="12" t="s">
        <v>381</v>
      </c>
      <c r="F201" s="11" t="s">
        <v>21</v>
      </c>
      <c r="G201" s="101" t="s">
        <v>127</v>
      </c>
      <c r="H201" s="49" t="s">
        <v>116</v>
      </c>
      <c r="I201" s="10" t="s">
        <v>1101</v>
      </c>
      <c r="J201" s="157" t="s">
        <v>37</v>
      </c>
      <c r="K201" s="8" t="s">
        <v>37</v>
      </c>
      <c r="L201" s="156"/>
      <c r="M201" s="125" t="str">
        <f>VLOOKUP(F201,Оглавление!$J$4:$K$39,2,FALSE)</f>
        <v>-</v>
      </c>
      <c r="N201" s="8" t="s">
        <v>37</v>
      </c>
      <c r="O201" s="105"/>
      <c r="P201" s="8" t="s">
        <v>37</v>
      </c>
      <c r="Q201" s="5" t="s">
        <v>1110</v>
      </c>
      <c r="R201" s="14" t="s">
        <v>1107</v>
      </c>
      <c r="S201" s="13">
        <v>1095740</v>
      </c>
      <c r="T201" s="3" t="s">
        <v>12</v>
      </c>
      <c r="U201" s="3" t="s">
        <v>12</v>
      </c>
      <c r="V201" s="5">
        <v>5.3</v>
      </c>
      <c r="W201" s="5">
        <v>7.6704999999999995E-2</v>
      </c>
      <c r="X201" s="5">
        <v>1</v>
      </c>
      <c r="Y201" s="5">
        <v>2300</v>
      </c>
      <c r="Z201" s="5">
        <v>2300</v>
      </c>
      <c r="AA201" s="5">
        <v>1450</v>
      </c>
      <c r="AB201" s="5">
        <v>530</v>
      </c>
      <c r="AC201" s="5">
        <v>7.6704999999999997</v>
      </c>
    </row>
    <row r="202" spans="1:29" ht="24.7" x14ac:dyDescent="0.5">
      <c r="A202" s="19"/>
      <c r="B202" s="5">
        <v>186</v>
      </c>
      <c r="C202" s="164"/>
      <c r="D202" s="118">
        <v>1136789</v>
      </c>
      <c r="E202" s="12" t="s">
        <v>382</v>
      </c>
      <c r="F202" s="11" t="s">
        <v>18</v>
      </c>
      <c r="G202" s="101" t="s">
        <v>127</v>
      </c>
      <c r="H202" s="49" t="s">
        <v>116</v>
      </c>
      <c r="I202" s="10" t="s">
        <v>1101</v>
      </c>
      <c r="J202" s="157">
        <v>12094</v>
      </c>
      <c r="K202" s="8">
        <v>12699</v>
      </c>
      <c r="L202" s="156">
        <f t="shared" si="18"/>
        <v>0.05</v>
      </c>
      <c r="M202" s="125">
        <f>VLOOKUP(F202,Оглавление!$J$4:$K$39,2,FALSE)</f>
        <v>0</v>
      </c>
      <c r="N202" s="8">
        <f t="shared" ref="N202:N262" si="19">K202*(1-M202)</f>
        <v>12699</v>
      </c>
      <c r="O202" s="105"/>
      <c r="P202" s="8">
        <f>N202*O202</f>
        <v>0</v>
      </c>
      <c r="Q202" s="5" t="s">
        <v>1110</v>
      </c>
      <c r="R202" s="14" t="s">
        <v>1107</v>
      </c>
      <c r="S202" s="13">
        <v>1095741</v>
      </c>
      <c r="T202" s="3" t="s">
        <v>12</v>
      </c>
      <c r="U202" s="3" t="s">
        <v>12</v>
      </c>
      <c r="V202" s="5">
        <v>1.47</v>
      </c>
      <c r="W202" s="5">
        <v>6.7760000000000001E-2</v>
      </c>
      <c r="X202" s="5">
        <v>1</v>
      </c>
      <c r="Y202" s="5">
        <v>2200</v>
      </c>
      <c r="Z202" s="5">
        <v>2200</v>
      </c>
      <c r="AA202" s="5">
        <v>1400</v>
      </c>
      <c r="AB202" s="5">
        <v>147</v>
      </c>
      <c r="AC202" s="5">
        <v>6.7759999999999998</v>
      </c>
    </row>
    <row r="203" spans="1:29" ht="24.7" x14ac:dyDescent="0.5">
      <c r="A203" s="19"/>
      <c r="B203" s="5">
        <v>187</v>
      </c>
      <c r="C203" s="164"/>
      <c r="D203" s="118">
        <v>1136790</v>
      </c>
      <c r="E203" s="12" t="s">
        <v>383</v>
      </c>
      <c r="F203" s="11" t="s">
        <v>18</v>
      </c>
      <c r="G203" s="101" t="s">
        <v>127</v>
      </c>
      <c r="H203" s="49" t="s">
        <v>116</v>
      </c>
      <c r="I203" s="10" t="s">
        <v>1101</v>
      </c>
      <c r="J203" s="157">
        <v>13607</v>
      </c>
      <c r="K203" s="8">
        <v>14287</v>
      </c>
      <c r="L203" s="156">
        <f t="shared" si="18"/>
        <v>0.05</v>
      </c>
      <c r="M203" s="125">
        <f>VLOOKUP(F203,Оглавление!$J$4:$K$39,2,FALSE)</f>
        <v>0</v>
      </c>
      <c r="N203" s="8">
        <f t="shared" si="19"/>
        <v>14287</v>
      </c>
      <c r="O203" s="105"/>
      <c r="P203" s="8">
        <f>N203*O203</f>
        <v>0</v>
      </c>
      <c r="Q203" s="5" t="s">
        <v>1110</v>
      </c>
      <c r="R203" s="14" t="s">
        <v>1107</v>
      </c>
      <c r="S203" s="13">
        <v>1095742</v>
      </c>
      <c r="T203" s="3" t="s">
        <v>12</v>
      </c>
      <c r="U203" s="3" t="s">
        <v>12</v>
      </c>
      <c r="V203" s="5">
        <v>2.37</v>
      </c>
      <c r="W203" s="5">
        <v>6.3479999999999995E-2</v>
      </c>
      <c r="X203" s="5">
        <v>1</v>
      </c>
      <c r="Y203" s="5">
        <v>2300</v>
      </c>
      <c r="Z203" s="5">
        <v>2300</v>
      </c>
      <c r="AA203" s="5">
        <v>1800</v>
      </c>
      <c r="AB203" s="5">
        <v>355.5</v>
      </c>
      <c r="AC203" s="5">
        <v>9.5220000000000002</v>
      </c>
    </row>
    <row r="204" spans="1:29" ht="24.7" x14ac:dyDescent="0.5">
      <c r="A204" s="19"/>
      <c r="B204" s="5">
        <v>188</v>
      </c>
      <c r="C204" s="164"/>
      <c r="D204" s="118">
        <v>1136791</v>
      </c>
      <c r="E204" s="12" t="s">
        <v>384</v>
      </c>
      <c r="F204" s="11" t="s">
        <v>21</v>
      </c>
      <c r="G204" s="101" t="s">
        <v>127</v>
      </c>
      <c r="H204" s="49" t="s">
        <v>116</v>
      </c>
      <c r="I204" s="10" t="s">
        <v>1101</v>
      </c>
      <c r="J204" s="157" t="s">
        <v>37</v>
      </c>
      <c r="K204" s="8" t="s">
        <v>37</v>
      </c>
      <c r="L204" s="156"/>
      <c r="M204" s="125" t="str">
        <f>VLOOKUP(F204,Оглавление!$J$4:$K$39,2,FALSE)</f>
        <v>-</v>
      </c>
      <c r="N204" s="8" t="s">
        <v>37</v>
      </c>
      <c r="O204" s="105"/>
      <c r="P204" s="8" t="s">
        <v>37</v>
      </c>
      <c r="Q204" s="5" t="s">
        <v>1110</v>
      </c>
      <c r="R204" s="14" t="s">
        <v>1107</v>
      </c>
      <c r="S204" s="13">
        <v>1095743</v>
      </c>
      <c r="T204" s="3" t="s">
        <v>12</v>
      </c>
      <c r="U204" s="3" t="s">
        <v>12</v>
      </c>
      <c r="V204" s="5">
        <v>2.57</v>
      </c>
      <c r="W204" s="5">
        <v>6.3479999999999995E-2</v>
      </c>
      <c r="X204" s="5">
        <v>1</v>
      </c>
      <c r="Y204" s="5">
        <v>2300</v>
      </c>
      <c r="Z204" s="5">
        <v>2300</v>
      </c>
      <c r="AA204" s="5">
        <v>1800</v>
      </c>
      <c r="AB204" s="5">
        <v>385.5</v>
      </c>
      <c r="AC204" s="5">
        <v>9.5220000000000002</v>
      </c>
    </row>
    <row r="205" spans="1:29" ht="24.7" x14ac:dyDescent="0.5">
      <c r="A205" s="19"/>
      <c r="B205" s="5">
        <v>189</v>
      </c>
      <c r="C205" s="164"/>
      <c r="D205" s="118">
        <v>1136792</v>
      </c>
      <c r="E205" s="12" t="s">
        <v>385</v>
      </c>
      <c r="F205" s="11" t="s">
        <v>21</v>
      </c>
      <c r="G205" s="101" t="s">
        <v>127</v>
      </c>
      <c r="H205" s="49" t="s">
        <v>116</v>
      </c>
      <c r="I205" s="10" t="s">
        <v>1101</v>
      </c>
      <c r="J205" s="157" t="s">
        <v>37</v>
      </c>
      <c r="K205" s="8" t="s">
        <v>37</v>
      </c>
      <c r="L205" s="156"/>
      <c r="M205" s="125" t="str">
        <f>VLOOKUP(F205,Оглавление!$J$4:$K$39,2,FALSE)</f>
        <v>-</v>
      </c>
      <c r="N205" s="8" t="s">
        <v>37</v>
      </c>
      <c r="O205" s="105"/>
      <c r="P205" s="8" t="s">
        <v>37</v>
      </c>
      <c r="Q205" s="5" t="s">
        <v>1110</v>
      </c>
      <c r="R205" s="14" t="s">
        <v>1107</v>
      </c>
      <c r="S205" s="13">
        <v>1095744</v>
      </c>
      <c r="T205" s="3" t="s">
        <v>12</v>
      </c>
      <c r="U205" s="3" t="s">
        <v>12</v>
      </c>
      <c r="V205" s="5">
        <v>2.97</v>
      </c>
      <c r="W205" s="5">
        <v>6.3479999999999995E-2</v>
      </c>
      <c r="X205" s="5">
        <v>1</v>
      </c>
      <c r="Y205" s="5">
        <v>2300</v>
      </c>
      <c r="Z205" s="5">
        <v>2300</v>
      </c>
      <c r="AA205" s="5">
        <v>1800</v>
      </c>
      <c r="AB205" s="5">
        <v>445.5</v>
      </c>
      <c r="AC205" s="5">
        <v>9.5220000000000002</v>
      </c>
    </row>
    <row r="206" spans="1:29" ht="24.7" x14ac:dyDescent="0.5">
      <c r="A206" s="19"/>
      <c r="B206" s="5">
        <v>190</v>
      </c>
      <c r="C206" s="164"/>
      <c r="D206" s="118">
        <v>1136793</v>
      </c>
      <c r="E206" s="12" t="s">
        <v>386</v>
      </c>
      <c r="F206" s="11" t="s">
        <v>21</v>
      </c>
      <c r="G206" s="101" t="s">
        <v>127</v>
      </c>
      <c r="H206" s="49" t="s">
        <v>116</v>
      </c>
      <c r="I206" s="10" t="s">
        <v>1101</v>
      </c>
      <c r="J206" s="157" t="s">
        <v>37</v>
      </c>
      <c r="K206" s="8" t="s">
        <v>37</v>
      </c>
      <c r="L206" s="156"/>
      <c r="M206" s="125" t="str">
        <f>VLOOKUP(F206,Оглавление!$J$4:$K$39,2,FALSE)</f>
        <v>-</v>
      </c>
      <c r="N206" s="8" t="s">
        <v>37</v>
      </c>
      <c r="O206" s="105"/>
      <c r="P206" s="8" t="s">
        <v>37</v>
      </c>
      <c r="Q206" s="5" t="s">
        <v>1110</v>
      </c>
      <c r="R206" s="14" t="s">
        <v>1107</v>
      </c>
      <c r="S206" s="13">
        <v>1095745</v>
      </c>
      <c r="T206" s="3" t="s">
        <v>12</v>
      </c>
      <c r="U206" s="3" t="s">
        <v>12</v>
      </c>
      <c r="V206" s="5">
        <v>3.2</v>
      </c>
      <c r="W206" s="5">
        <v>6.3479999999999995E-2</v>
      </c>
      <c r="X206" s="5">
        <v>1</v>
      </c>
      <c r="Y206" s="5">
        <v>2300</v>
      </c>
      <c r="Z206" s="5">
        <v>2300</v>
      </c>
      <c r="AA206" s="5">
        <v>1800</v>
      </c>
      <c r="AB206" s="5">
        <v>480</v>
      </c>
      <c r="AC206" s="5">
        <v>9.5220000000000002</v>
      </c>
    </row>
    <row r="207" spans="1:29" ht="24.7" x14ac:dyDescent="0.5">
      <c r="A207" s="19"/>
      <c r="B207" s="5">
        <v>191</v>
      </c>
      <c r="C207" s="164"/>
      <c r="D207" s="118">
        <v>1136794</v>
      </c>
      <c r="E207" s="12" t="s">
        <v>387</v>
      </c>
      <c r="F207" s="11" t="s">
        <v>21</v>
      </c>
      <c r="G207" s="101" t="s">
        <v>127</v>
      </c>
      <c r="H207" s="49" t="s">
        <v>116</v>
      </c>
      <c r="I207" s="10" t="s">
        <v>1101</v>
      </c>
      <c r="J207" s="157" t="s">
        <v>37</v>
      </c>
      <c r="K207" s="8" t="s">
        <v>37</v>
      </c>
      <c r="L207" s="156"/>
      <c r="M207" s="125" t="str">
        <f>VLOOKUP(F207,Оглавление!$J$4:$K$39,2,FALSE)</f>
        <v>-</v>
      </c>
      <c r="N207" s="8" t="s">
        <v>37</v>
      </c>
      <c r="O207" s="105"/>
      <c r="P207" s="8" t="s">
        <v>37</v>
      </c>
      <c r="Q207" s="5" t="s">
        <v>1110</v>
      </c>
      <c r="R207" s="14" t="s">
        <v>1107</v>
      </c>
      <c r="S207" s="13">
        <v>1095746</v>
      </c>
      <c r="T207" s="3" t="s">
        <v>12</v>
      </c>
      <c r="U207" s="3" t="s">
        <v>12</v>
      </c>
      <c r="V207" s="5">
        <v>4.5999999999999996</v>
      </c>
      <c r="W207" s="5">
        <v>7.6704999999999995E-2</v>
      </c>
      <c r="X207" s="5">
        <v>1</v>
      </c>
      <c r="Y207" s="5">
        <v>2300</v>
      </c>
      <c r="Z207" s="5">
        <v>2300</v>
      </c>
      <c r="AA207" s="5">
        <v>1450</v>
      </c>
      <c r="AB207" s="5">
        <v>460</v>
      </c>
      <c r="AC207" s="5">
        <v>7.6704999999999997</v>
      </c>
    </row>
    <row r="208" spans="1:29" ht="24.7" x14ac:dyDescent="0.5">
      <c r="A208" s="19"/>
      <c r="B208" s="5">
        <v>192</v>
      </c>
      <c r="C208" s="164"/>
      <c r="D208" s="118">
        <v>1136795</v>
      </c>
      <c r="E208" s="12" t="s">
        <v>388</v>
      </c>
      <c r="F208" s="11" t="s">
        <v>21</v>
      </c>
      <c r="G208" s="101" t="s">
        <v>127</v>
      </c>
      <c r="H208" s="49" t="s">
        <v>116</v>
      </c>
      <c r="I208" s="10" t="s">
        <v>1101</v>
      </c>
      <c r="J208" s="157" t="s">
        <v>37</v>
      </c>
      <c r="K208" s="8" t="s">
        <v>37</v>
      </c>
      <c r="L208" s="156"/>
      <c r="M208" s="125" t="str">
        <f>VLOOKUP(F208,Оглавление!$J$4:$K$39,2,FALSE)</f>
        <v>-</v>
      </c>
      <c r="N208" s="8" t="s">
        <v>37</v>
      </c>
      <c r="O208" s="105"/>
      <c r="P208" s="8" t="s">
        <v>37</v>
      </c>
      <c r="Q208" s="5" t="s">
        <v>1110</v>
      </c>
      <c r="R208" s="14" t="s">
        <v>1107</v>
      </c>
      <c r="S208" s="13">
        <v>1095747</v>
      </c>
      <c r="T208" s="3" t="s">
        <v>12</v>
      </c>
      <c r="U208" s="3" t="s">
        <v>12</v>
      </c>
      <c r="V208" s="5">
        <v>5.37</v>
      </c>
      <c r="W208" s="5">
        <v>7.6704999999999995E-2</v>
      </c>
      <c r="X208" s="5">
        <v>1</v>
      </c>
      <c r="Y208" s="5">
        <v>2300</v>
      </c>
      <c r="Z208" s="5">
        <v>2300</v>
      </c>
      <c r="AA208" s="5">
        <v>1450</v>
      </c>
      <c r="AB208" s="5">
        <v>537</v>
      </c>
      <c r="AC208" s="5">
        <v>7.6704999999999997</v>
      </c>
    </row>
    <row r="209" spans="1:29" ht="24.7" x14ac:dyDescent="0.5">
      <c r="A209" s="19"/>
      <c r="B209" s="5">
        <v>193</v>
      </c>
      <c r="C209" s="161"/>
      <c r="D209" s="118">
        <v>1238265</v>
      </c>
      <c r="E209" s="7" t="s">
        <v>389</v>
      </c>
      <c r="F209" s="11" t="s">
        <v>18</v>
      </c>
      <c r="G209" s="101" t="s">
        <v>127</v>
      </c>
      <c r="H209" s="49" t="s">
        <v>116</v>
      </c>
      <c r="I209" s="10" t="s">
        <v>1101</v>
      </c>
      <c r="J209" s="157">
        <v>2949</v>
      </c>
      <c r="K209" s="8">
        <v>3096</v>
      </c>
      <c r="L209" s="156">
        <f t="shared" si="18"/>
        <v>0.05</v>
      </c>
      <c r="M209" s="125">
        <f>VLOOKUP(F209,Оглавление!$J$4:$K$39,2,FALSE)</f>
        <v>0</v>
      </c>
      <c r="N209" s="8">
        <f t="shared" si="19"/>
        <v>3096</v>
      </c>
      <c r="O209" s="105"/>
      <c r="P209" s="8">
        <f t="shared" ref="P209:P212" si="20">N209*O209</f>
        <v>0</v>
      </c>
      <c r="Q209" s="5" t="s">
        <v>1110</v>
      </c>
      <c r="R209" s="14" t="s">
        <v>1107</v>
      </c>
      <c r="S209" s="13" t="s">
        <v>12</v>
      </c>
      <c r="T209" s="3" t="s">
        <v>12</v>
      </c>
      <c r="U209" s="3" t="s">
        <v>12</v>
      </c>
      <c r="V209" s="5">
        <v>1.2</v>
      </c>
      <c r="W209" s="5">
        <v>4.3200000000000002E-2</v>
      </c>
      <c r="X209" s="5">
        <v>10</v>
      </c>
      <c r="Y209" s="5">
        <v>1200</v>
      </c>
      <c r="Z209" s="5">
        <v>1200</v>
      </c>
      <c r="AA209" s="5">
        <v>300</v>
      </c>
      <c r="AB209" s="5">
        <v>12</v>
      </c>
      <c r="AC209" s="5">
        <v>0.432</v>
      </c>
    </row>
    <row r="210" spans="1:29" ht="24.7" x14ac:dyDescent="0.5">
      <c r="A210" s="19"/>
      <c r="B210" s="5">
        <v>194</v>
      </c>
      <c r="C210" s="162"/>
      <c r="D210" s="118">
        <v>1238266</v>
      </c>
      <c r="E210" s="7" t="s">
        <v>390</v>
      </c>
      <c r="F210" s="11" t="s">
        <v>18</v>
      </c>
      <c r="G210" s="101" t="s">
        <v>127</v>
      </c>
      <c r="H210" s="49" t="s">
        <v>116</v>
      </c>
      <c r="I210" s="10" t="s">
        <v>1101</v>
      </c>
      <c r="J210" s="157">
        <v>2949</v>
      </c>
      <c r="K210" s="8">
        <v>3096</v>
      </c>
      <c r="L210" s="156">
        <f t="shared" si="18"/>
        <v>0.05</v>
      </c>
      <c r="M210" s="125">
        <f>VLOOKUP(F210,Оглавление!$J$4:$K$39,2,FALSE)</f>
        <v>0</v>
      </c>
      <c r="N210" s="8">
        <f t="shared" si="19"/>
        <v>3096</v>
      </c>
      <c r="O210" s="105"/>
      <c r="P210" s="8">
        <f t="shared" si="20"/>
        <v>0</v>
      </c>
      <c r="Q210" s="5" t="s">
        <v>1110</v>
      </c>
      <c r="R210" s="14" t="s">
        <v>1107</v>
      </c>
      <c r="S210" s="13" t="s">
        <v>12</v>
      </c>
      <c r="T210" s="3" t="s">
        <v>12</v>
      </c>
      <c r="U210" s="3" t="s">
        <v>12</v>
      </c>
      <c r="V210" s="5">
        <v>1.2</v>
      </c>
      <c r="W210" s="5">
        <v>2.8799999999999999E-2</v>
      </c>
      <c r="X210" s="5">
        <v>20</v>
      </c>
      <c r="Y210" s="5">
        <v>1200</v>
      </c>
      <c r="Z210" s="5">
        <v>1200</v>
      </c>
      <c r="AA210" s="5">
        <v>400</v>
      </c>
      <c r="AB210" s="5">
        <v>24</v>
      </c>
      <c r="AC210" s="5">
        <v>0.57599999999999996</v>
      </c>
    </row>
    <row r="211" spans="1:29" ht="24.7" x14ac:dyDescent="0.5">
      <c r="A211" s="19"/>
      <c r="B211" s="5">
        <v>195</v>
      </c>
      <c r="C211" s="163"/>
      <c r="D211" s="118">
        <v>1238267</v>
      </c>
      <c r="E211" s="7" t="s">
        <v>391</v>
      </c>
      <c r="F211" s="11" t="s">
        <v>18</v>
      </c>
      <c r="G211" s="101" t="s">
        <v>127</v>
      </c>
      <c r="H211" s="49" t="s">
        <v>116</v>
      </c>
      <c r="I211" s="10" t="s">
        <v>1101</v>
      </c>
      <c r="J211" s="157">
        <v>2949</v>
      </c>
      <c r="K211" s="8">
        <v>3096</v>
      </c>
      <c r="L211" s="156">
        <f t="shared" si="18"/>
        <v>0.05</v>
      </c>
      <c r="M211" s="125">
        <f>VLOOKUP(F211,Оглавление!$J$4:$K$39,2,FALSE)</f>
        <v>0</v>
      </c>
      <c r="N211" s="8">
        <f t="shared" si="19"/>
        <v>3096</v>
      </c>
      <c r="O211" s="105"/>
      <c r="P211" s="8">
        <f t="shared" si="20"/>
        <v>0</v>
      </c>
      <c r="Q211" s="5" t="s">
        <v>1110</v>
      </c>
      <c r="R211" s="14" t="s">
        <v>1107</v>
      </c>
      <c r="S211" s="13" t="s">
        <v>12</v>
      </c>
      <c r="T211" s="3" t="s">
        <v>12</v>
      </c>
      <c r="U211" s="3" t="s">
        <v>12</v>
      </c>
      <c r="V211" s="5">
        <v>1.2</v>
      </c>
      <c r="W211" s="5">
        <v>2.0279999999999999E-2</v>
      </c>
      <c r="X211" s="5">
        <v>50</v>
      </c>
      <c r="Y211" s="5">
        <v>1300</v>
      </c>
      <c r="Z211" s="5">
        <v>1300</v>
      </c>
      <c r="AA211" s="5">
        <v>600</v>
      </c>
      <c r="AB211" s="5">
        <v>60</v>
      </c>
      <c r="AC211" s="5">
        <v>1.014</v>
      </c>
    </row>
    <row r="212" spans="1:29" ht="46.5" customHeight="1" x14ac:dyDescent="0.5">
      <c r="A212" s="19"/>
      <c r="B212" s="5">
        <v>196</v>
      </c>
      <c r="C212" s="5"/>
      <c r="D212" s="118">
        <v>1238303</v>
      </c>
      <c r="E212" s="7" t="s">
        <v>392</v>
      </c>
      <c r="F212" s="11" t="s">
        <v>19</v>
      </c>
      <c r="G212" s="101" t="s">
        <v>127</v>
      </c>
      <c r="H212" s="49" t="s">
        <v>116</v>
      </c>
      <c r="I212" s="5" t="s">
        <v>1103</v>
      </c>
      <c r="J212" s="157">
        <v>1436</v>
      </c>
      <c r="K212" s="8">
        <v>1522</v>
      </c>
      <c r="L212" s="156">
        <f t="shared" si="18"/>
        <v>0.06</v>
      </c>
      <c r="M212" s="125">
        <f>VLOOKUP(F212,Оглавление!$J$4:$K$39,2,FALSE)</f>
        <v>0</v>
      </c>
      <c r="N212" s="8">
        <f t="shared" si="19"/>
        <v>1522</v>
      </c>
      <c r="O212" s="105"/>
      <c r="P212" s="8">
        <f t="shared" si="20"/>
        <v>0</v>
      </c>
      <c r="Q212" s="5" t="s">
        <v>1110</v>
      </c>
      <c r="R212" s="14" t="s">
        <v>1107</v>
      </c>
      <c r="S212" s="13" t="s">
        <v>12</v>
      </c>
      <c r="T212" s="3" t="s">
        <v>12</v>
      </c>
      <c r="U212" s="3" t="s">
        <v>12</v>
      </c>
      <c r="V212" s="5">
        <v>8.2000000000000003E-2</v>
      </c>
      <c r="W212" s="5">
        <v>9.3899999999999995E-4</v>
      </c>
      <c r="X212" s="5">
        <v>1</v>
      </c>
      <c r="Y212" s="5">
        <v>130</v>
      </c>
      <c r="Z212" s="5">
        <v>85</v>
      </c>
      <c r="AA212" s="5">
        <v>85</v>
      </c>
      <c r="AB212" s="5">
        <v>8.2000000000000003E-2</v>
      </c>
      <c r="AC212" s="5">
        <v>9.3924999999999998E-4</v>
      </c>
    </row>
    <row r="213" spans="1:29" x14ac:dyDescent="0.5">
      <c r="A213" s="1"/>
      <c r="B213" s="5">
        <v>197</v>
      </c>
      <c r="C213" s="148" t="s">
        <v>61</v>
      </c>
      <c r="D213" s="137"/>
      <c r="E213" s="137"/>
      <c r="F213" s="138"/>
      <c r="G213" s="139"/>
      <c r="H213" s="137"/>
      <c r="I213" s="22"/>
      <c r="J213" s="159"/>
      <c r="K213" s="140"/>
      <c r="L213" s="140"/>
      <c r="M213" s="140"/>
      <c r="N213" s="140"/>
      <c r="O213" s="141"/>
      <c r="P213" s="140"/>
      <c r="Q213" s="22"/>
      <c r="R213" s="75"/>
      <c r="S213" s="54"/>
      <c r="T213" s="21"/>
      <c r="U213" s="21"/>
      <c r="V213" s="22"/>
      <c r="W213" s="22"/>
      <c r="X213" s="22"/>
      <c r="Y213" s="22"/>
      <c r="Z213" s="22"/>
      <c r="AA213" s="22"/>
      <c r="AB213" s="22"/>
      <c r="AC213" s="22"/>
    </row>
    <row r="214" spans="1:29" ht="24.7" x14ac:dyDescent="0.5">
      <c r="A214" s="1"/>
      <c r="B214" s="5">
        <v>198</v>
      </c>
      <c r="C214" s="161"/>
      <c r="D214" s="120">
        <v>1136693</v>
      </c>
      <c r="E214" s="12" t="s">
        <v>393</v>
      </c>
      <c r="F214" s="11" t="s">
        <v>19</v>
      </c>
      <c r="G214" s="101" t="s">
        <v>127</v>
      </c>
      <c r="H214" s="49" t="s">
        <v>115</v>
      </c>
      <c r="I214" s="5" t="s">
        <v>1103</v>
      </c>
      <c r="J214" s="157">
        <v>4057</v>
      </c>
      <c r="K214" s="8">
        <v>4300</v>
      </c>
      <c r="L214" s="156">
        <f t="shared" ref="L214:L243" si="21">ROUND(K214/J214-1,2)</f>
        <v>0.06</v>
      </c>
      <c r="M214" s="125">
        <f>VLOOKUP(F214,Оглавление!$J$4:$K$39,2,FALSE)</f>
        <v>0</v>
      </c>
      <c r="N214" s="8">
        <f t="shared" si="19"/>
        <v>4300</v>
      </c>
      <c r="O214" s="105"/>
      <c r="P214" s="8">
        <f t="shared" ref="P214:P216" si="22">N214*O214</f>
        <v>0</v>
      </c>
      <c r="Q214" s="5" t="s">
        <v>1109</v>
      </c>
      <c r="R214" s="14" t="s">
        <v>1107</v>
      </c>
      <c r="S214" s="10" t="s">
        <v>1132</v>
      </c>
      <c r="T214" s="13" t="s">
        <v>12</v>
      </c>
      <c r="U214" s="13" t="s">
        <v>12</v>
      </c>
      <c r="V214" s="5">
        <v>0.19</v>
      </c>
      <c r="W214" s="5">
        <v>1.536E-3</v>
      </c>
      <c r="X214" s="5">
        <v>1</v>
      </c>
      <c r="Y214" s="5">
        <v>160</v>
      </c>
      <c r="Z214" s="5">
        <v>160</v>
      </c>
      <c r="AA214" s="5">
        <v>60</v>
      </c>
      <c r="AB214" s="5">
        <v>0.19</v>
      </c>
      <c r="AC214" s="5">
        <v>1.536E-3</v>
      </c>
    </row>
    <row r="215" spans="1:29" ht="49.35" x14ac:dyDescent="0.5">
      <c r="A215" s="1"/>
      <c r="B215" s="5">
        <v>199</v>
      </c>
      <c r="C215" s="162"/>
      <c r="D215" s="120">
        <v>1136694</v>
      </c>
      <c r="E215" s="12" t="s">
        <v>394</v>
      </c>
      <c r="F215" s="11" t="s">
        <v>19</v>
      </c>
      <c r="G215" s="101" t="s">
        <v>127</v>
      </c>
      <c r="H215" s="49" t="s">
        <v>115</v>
      </c>
      <c r="I215" s="5" t="s">
        <v>1103</v>
      </c>
      <c r="J215" s="157">
        <v>5009</v>
      </c>
      <c r="K215" s="8">
        <v>5310</v>
      </c>
      <c r="L215" s="156">
        <f t="shared" si="21"/>
        <v>0.06</v>
      </c>
      <c r="M215" s="125">
        <f>VLOOKUP(F215,Оглавление!$J$4:$K$39,2,FALSE)</f>
        <v>0</v>
      </c>
      <c r="N215" s="8">
        <f t="shared" si="19"/>
        <v>5310</v>
      </c>
      <c r="O215" s="105"/>
      <c r="P215" s="8">
        <f t="shared" si="22"/>
        <v>0</v>
      </c>
      <c r="Q215" s="5" t="s">
        <v>1109</v>
      </c>
      <c r="R215" s="14" t="s">
        <v>1107</v>
      </c>
      <c r="S215" s="10" t="s">
        <v>1133</v>
      </c>
      <c r="T215" s="13" t="s">
        <v>12</v>
      </c>
      <c r="U215" s="13" t="s">
        <v>12</v>
      </c>
      <c r="V215" s="5">
        <v>0.248</v>
      </c>
      <c r="W215" s="5">
        <v>4.3200000000000001E-3</v>
      </c>
      <c r="X215" s="5">
        <v>1</v>
      </c>
      <c r="Y215" s="5">
        <v>240</v>
      </c>
      <c r="Z215" s="5">
        <v>240</v>
      </c>
      <c r="AA215" s="5">
        <v>75</v>
      </c>
      <c r="AB215" s="5">
        <v>0.248</v>
      </c>
      <c r="AC215" s="5">
        <v>4.3200000000000001E-3</v>
      </c>
    </row>
    <row r="216" spans="1:29" ht="24.7" x14ac:dyDescent="0.5">
      <c r="A216" s="1"/>
      <c r="B216" s="5">
        <v>200</v>
      </c>
      <c r="C216" s="162"/>
      <c r="D216" s="120">
        <v>1136695</v>
      </c>
      <c r="E216" s="12" t="s">
        <v>395</v>
      </c>
      <c r="F216" s="11" t="s">
        <v>19</v>
      </c>
      <c r="G216" s="101" t="s">
        <v>127</v>
      </c>
      <c r="H216" s="49" t="s">
        <v>115</v>
      </c>
      <c r="I216" s="5" t="s">
        <v>1103</v>
      </c>
      <c r="J216" s="157">
        <v>5660</v>
      </c>
      <c r="K216" s="8">
        <v>6000</v>
      </c>
      <c r="L216" s="156">
        <f t="shared" si="21"/>
        <v>0.06</v>
      </c>
      <c r="M216" s="125">
        <f>VLOOKUP(F216,Оглавление!$J$4:$K$39,2,FALSE)</f>
        <v>0</v>
      </c>
      <c r="N216" s="8">
        <f t="shared" si="19"/>
        <v>6000</v>
      </c>
      <c r="O216" s="105"/>
      <c r="P216" s="8">
        <f t="shared" si="22"/>
        <v>0</v>
      </c>
      <c r="Q216" s="5" t="s">
        <v>1110</v>
      </c>
      <c r="R216" s="14" t="s">
        <v>1107</v>
      </c>
      <c r="S216" s="15">
        <v>1067757</v>
      </c>
      <c r="T216" s="13" t="s">
        <v>12</v>
      </c>
      <c r="U216" s="13" t="s">
        <v>12</v>
      </c>
      <c r="V216" s="5">
        <v>0.57499999999999996</v>
      </c>
      <c r="W216" s="5">
        <v>1.125E-2</v>
      </c>
      <c r="X216" s="5">
        <v>1</v>
      </c>
      <c r="Y216" s="5">
        <v>300</v>
      </c>
      <c r="Z216" s="5">
        <v>300</v>
      </c>
      <c r="AA216" s="5">
        <v>125</v>
      </c>
      <c r="AB216" s="5">
        <v>0.57499999999999996</v>
      </c>
      <c r="AC216" s="5">
        <v>1.125E-2</v>
      </c>
    </row>
    <row r="217" spans="1:29" ht="24.7" x14ac:dyDescent="0.5">
      <c r="A217" s="55" t="s">
        <v>12</v>
      </c>
      <c r="B217" s="5">
        <v>201</v>
      </c>
      <c r="C217" s="162"/>
      <c r="D217" s="120">
        <v>1136696</v>
      </c>
      <c r="E217" s="12" t="s">
        <v>396</v>
      </c>
      <c r="F217" s="11" t="s">
        <v>19</v>
      </c>
      <c r="G217" s="101" t="s">
        <v>127</v>
      </c>
      <c r="H217" s="49" t="s">
        <v>115</v>
      </c>
      <c r="I217" s="5" t="s">
        <v>1103</v>
      </c>
      <c r="J217" s="157">
        <v>6223</v>
      </c>
      <c r="K217" s="8">
        <v>6596</v>
      </c>
      <c r="L217" s="156">
        <f t="shared" si="21"/>
        <v>0.06</v>
      </c>
      <c r="M217" s="125">
        <f>VLOOKUP(F217,Оглавление!$J$4:$K$39,2,FALSE)</f>
        <v>0</v>
      </c>
      <c r="N217" s="8">
        <f t="shared" si="19"/>
        <v>6596</v>
      </c>
      <c r="O217" s="105"/>
      <c r="P217" s="8">
        <f t="shared" ref="P217:P237" si="23">N217*O217</f>
        <v>0</v>
      </c>
      <c r="Q217" s="5" t="s">
        <v>1109</v>
      </c>
      <c r="R217" s="14" t="s">
        <v>1107</v>
      </c>
      <c r="S217" s="10" t="s">
        <v>1134</v>
      </c>
      <c r="T217" s="13" t="s">
        <v>12</v>
      </c>
      <c r="U217" s="13" t="s">
        <v>12</v>
      </c>
      <c r="V217" s="5">
        <v>0.25700000000000001</v>
      </c>
      <c r="W217" s="5">
        <v>2.0479999999999999E-3</v>
      </c>
      <c r="X217" s="5">
        <v>1</v>
      </c>
      <c r="Y217" s="5">
        <v>160</v>
      </c>
      <c r="Z217" s="5">
        <v>160</v>
      </c>
      <c r="AA217" s="5">
        <v>80</v>
      </c>
      <c r="AB217" s="5">
        <v>0.25700000000000001</v>
      </c>
      <c r="AC217" s="5">
        <v>2.0479999999999999E-3</v>
      </c>
    </row>
    <row r="218" spans="1:29" ht="49.35" x14ac:dyDescent="0.5">
      <c r="A218" s="19"/>
      <c r="B218" s="5">
        <v>202</v>
      </c>
      <c r="C218" s="162"/>
      <c r="D218" s="120">
        <v>1136697</v>
      </c>
      <c r="E218" s="12" t="s">
        <v>397</v>
      </c>
      <c r="F218" s="11" t="s">
        <v>19</v>
      </c>
      <c r="G218" s="101" t="s">
        <v>127</v>
      </c>
      <c r="H218" s="49" t="s">
        <v>115</v>
      </c>
      <c r="I218" s="5" t="s">
        <v>1103</v>
      </c>
      <c r="J218" s="157">
        <v>8497</v>
      </c>
      <c r="K218" s="8">
        <v>9007</v>
      </c>
      <c r="L218" s="156">
        <f t="shared" si="21"/>
        <v>0.06</v>
      </c>
      <c r="M218" s="125">
        <f>VLOOKUP(F218,Оглавление!$J$4:$K$39,2,FALSE)</f>
        <v>0</v>
      </c>
      <c r="N218" s="8">
        <f t="shared" si="19"/>
        <v>9007</v>
      </c>
      <c r="O218" s="105"/>
      <c r="P218" s="8">
        <f t="shared" si="23"/>
        <v>0</v>
      </c>
      <c r="Q218" s="5" t="s">
        <v>1109</v>
      </c>
      <c r="R218" s="14" t="s">
        <v>1107</v>
      </c>
      <c r="S218" s="10" t="s">
        <v>1135</v>
      </c>
      <c r="T218" s="13" t="s">
        <v>12</v>
      </c>
      <c r="U218" s="13" t="s">
        <v>12</v>
      </c>
      <c r="V218" s="5">
        <v>0.29299999999999998</v>
      </c>
      <c r="W218" s="5">
        <v>3.6979999999999999E-3</v>
      </c>
      <c r="X218" s="5">
        <v>1</v>
      </c>
      <c r="Y218" s="5">
        <v>215</v>
      </c>
      <c r="Z218" s="5">
        <v>215</v>
      </c>
      <c r="AA218" s="5">
        <v>80</v>
      </c>
      <c r="AB218" s="5">
        <v>0.29299999999999998</v>
      </c>
      <c r="AC218" s="5">
        <v>3.6979999999999999E-3</v>
      </c>
    </row>
    <row r="219" spans="1:29" ht="24.7" x14ac:dyDescent="0.5">
      <c r="A219" s="19"/>
      <c r="B219" s="5">
        <v>203</v>
      </c>
      <c r="C219" s="162"/>
      <c r="D219" s="120">
        <v>1136698</v>
      </c>
      <c r="E219" s="12" t="s">
        <v>398</v>
      </c>
      <c r="F219" s="11" t="s">
        <v>19</v>
      </c>
      <c r="G219" s="101" t="s">
        <v>127</v>
      </c>
      <c r="H219" s="49" t="s">
        <v>115</v>
      </c>
      <c r="I219" s="5" t="s">
        <v>1103</v>
      </c>
      <c r="J219" s="157">
        <v>16208</v>
      </c>
      <c r="K219" s="8">
        <v>17180</v>
      </c>
      <c r="L219" s="156">
        <f t="shared" si="21"/>
        <v>0.06</v>
      </c>
      <c r="M219" s="125">
        <f>VLOOKUP(F219,Оглавление!$J$4:$K$39,2,FALSE)</f>
        <v>0</v>
      </c>
      <c r="N219" s="8">
        <f t="shared" si="19"/>
        <v>17180</v>
      </c>
      <c r="O219" s="105"/>
      <c r="P219" s="8">
        <f t="shared" si="23"/>
        <v>0</v>
      </c>
      <c r="Q219" s="5" t="s">
        <v>1109</v>
      </c>
      <c r="R219" s="14" t="s">
        <v>1107</v>
      </c>
      <c r="S219" s="5">
        <v>1018307</v>
      </c>
      <c r="T219" s="13" t="s">
        <v>12</v>
      </c>
      <c r="U219" s="13" t="s">
        <v>12</v>
      </c>
      <c r="V219" s="5">
        <v>0.19</v>
      </c>
      <c r="W219" s="5" t="s">
        <v>12</v>
      </c>
      <c r="X219" s="5">
        <v>1</v>
      </c>
      <c r="Y219" s="5" t="s">
        <v>12</v>
      </c>
      <c r="Z219" s="5" t="s">
        <v>12</v>
      </c>
      <c r="AA219" s="5" t="s">
        <v>12</v>
      </c>
      <c r="AB219" s="5">
        <v>0.19</v>
      </c>
      <c r="AC219" s="5" t="s">
        <v>12</v>
      </c>
    </row>
    <row r="220" spans="1:29" ht="49.35" x14ac:dyDescent="0.5">
      <c r="A220" s="19"/>
      <c r="B220" s="5">
        <v>204</v>
      </c>
      <c r="C220" s="163"/>
      <c r="D220" s="120">
        <v>1136699</v>
      </c>
      <c r="E220" s="12" t="s">
        <v>399</v>
      </c>
      <c r="F220" s="11" t="s">
        <v>19</v>
      </c>
      <c r="G220" s="101" t="s">
        <v>127</v>
      </c>
      <c r="H220" s="49" t="s">
        <v>115</v>
      </c>
      <c r="I220" s="5" t="s">
        <v>1103</v>
      </c>
      <c r="J220" s="157">
        <v>8497</v>
      </c>
      <c r="K220" s="8">
        <v>9007</v>
      </c>
      <c r="L220" s="156">
        <f t="shared" si="21"/>
        <v>0.06</v>
      </c>
      <c r="M220" s="125">
        <f>VLOOKUP(F220,Оглавление!$J$4:$K$39,2,FALSE)</f>
        <v>0</v>
      </c>
      <c r="N220" s="8">
        <f t="shared" si="19"/>
        <v>9007</v>
      </c>
      <c r="O220" s="105"/>
      <c r="P220" s="8">
        <f t="shared" si="23"/>
        <v>0</v>
      </c>
      <c r="Q220" s="5" t="s">
        <v>1109</v>
      </c>
      <c r="R220" s="14" t="s">
        <v>1107</v>
      </c>
      <c r="S220" s="10" t="s">
        <v>1136</v>
      </c>
      <c r="T220" s="13" t="s">
        <v>12</v>
      </c>
      <c r="U220" s="13" t="s">
        <v>12</v>
      </c>
      <c r="V220" s="5">
        <v>0.27500000000000002</v>
      </c>
      <c r="W220" s="5">
        <v>4.4999999999999998E-2</v>
      </c>
      <c r="X220" s="5">
        <v>1</v>
      </c>
      <c r="Y220" s="5">
        <v>215</v>
      </c>
      <c r="Z220" s="5">
        <v>215</v>
      </c>
      <c r="AA220" s="5">
        <v>80</v>
      </c>
      <c r="AB220" s="5">
        <v>0.27500000000000002</v>
      </c>
      <c r="AC220" s="5">
        <v>3.6979999999999999E-3</v>
      </c>
    </row>
    <row r="221" spans="1:29" ht="24.7" x14ac:dyDescent="0.5">
      <c r="A221" s="19"/>
      <c r="B221" s="5">
        <v>205</v>
      </c>
      <c r="C221" s="164"/>
      <c r="D221" s="118">
        <v>1237381</v>
      </c>
      <c r="E221" s="6" t="s">
        <v>400</v>
      </c>
      <c r="F221" s="11" t="s">
        <v>19</v>
      </c>
      <c r="G221" s="101" t="s">
        <v>127</v>
      </c>
      <c r="H221" s="49" t="s">
        <v>115</v>
      </c>
      <c r="I221" s="10" t="s">
        <v>1103</v>
      </c>
      <c r="J221" s="157">
        <v>15725</v>
      </c>
      <c r="K221" s="8">
        <v>16669</v>
      </c>
      <c r="L221" s="156">
        <f t="shared" si="21"/>
        <v>0.06</v>
      </c>
      <c r="M221" s="125">
        <f>VLOOKUP(F221,Оглавление!$J$4:$K$39,2,FALSE)</f>
        <v>0</v>
      </c>
      <c r="N221" s="8">
        <f t="shared" si="19"/>
        <v>16669</v>
      </c>
      <c r="O221" s="105"/>
      <c r="P221" s="8">
        <f t="shared" si="23"/>
        <v>0</v>
      </c>
      <c r="Q221" s="5" t="s">
        <v>1109</v>
      </c>
      <c r="R221" s="14" t="s">
        <v>1107</v>
      </c>
      <c r="S221" s="13">
        <v>1018315</v>
      </c>
      <c r="T221" s="3" t="s">
        <v>12</v>
      </c>
      <c r="U221" s="3" t="s">
        <v>12</v>
      </c>
      <c r="V221" s="5">
        <v>0.47</v>
      </c>
      <c r="W221" s="5">
        <v>5.6319999999999999E-3</v>
      </c>
      <c r="X221" s="5">
        <v>1</v>
      </c>
      <c r="Y221" s="5">
        <v>220</v>
      </c>
      <c r="Z221" s="5">
        <v>160</v>
      </c>
      <c r="AA221" s="5">
        <v>160</v>
      </c>
      <c r="AB221" s="5">
        <v>0.47</v>
      </c>
      <c r="AC221" s="5">
        <v>5.6319999999999999E-3</v>
      </c>
    </row>
    <row r="222" spans="1:29" ht="24.7" x14ac:dyDescent="0.5">
      <c r="A222" s="19"/>
      <c r="B222" s="5">
        <v>206</v>
      </c>
      <c r="C222" s="164"/>
      <c r="D222" s="118">
        <v>1237383</v>
      </c>
      <c r="E222" s="6" t="s">
        <v>401</v>
      </c>
      <c r="F222" s="11" t="s">
        <v>19</v>
      </c>
      <c r="G222" s="101" t="s">
        <v>127</v>
      </c>
      <c r="H222" s="49" t="s">
        <v>115</v>
      </c>
      <c r="I222" s="10" t="s">
        <v>1103</v>
      </c>
      <c r="J222" s="157">
        <v>15725</v>
      </c>
      <c r="K222" s="8">
        <v>16669</v>
      </c>
      <c r="L222" s="156">
        <f t="shared" si="21"/>
        <v>0.06</v>
      </c>
      <c r="M222" s="125">
        <f>VLOOKUP(F222,Оглавление!$J$4:$K$39,2,FALSE)</f>
        <v>0</v>
      </c>
      <c r="N222" s="8">
        <f t="shared" si="19"/>
        <v>16669</v>
      </c>
      <c r="O222" s="105"/>
      <c r="P222" s="8">
        <f t="shared" si="23"/>
        <v>0</v>
      </c>
      <c r="Q222" s="5" t="s">
        <v>1109</v>
      </c>
      <c r="R222" s="14" t="s">
        <v>1107</v>
      </c>
      <c r="S222" s="13">
        <v>1018314</v>
      </c>
      <c r="T222" s="3" t="s">
        <v>12</v>
      </c>
      <c r="U222" s="3" t="s">
        <v>12</v>
      </c>
      <c r="V222" s="5">
        <v>0.51</v>
      </c>
      <c r="W222" s="5">
        <v>5.6319999999999999E-3</v>
      </c>
      <c r="X222" s="5">
        <v>1</v>
      </c>
      <c r="Y222" s="5">
        <v>220</v>
      </c>
      <c r="Z222" s="5">
        <v>160</v>
      </c>
      <c r="AA222" s="5">
        <v>160</v>
      </c>
      <c r="AB222" s="5">
        <v>0.51</v>
      </c>
      <c r="AC222" s="5">
        <v>5.6319999999999999E-3</v>
      </c>
    </row>
    <row r="223" spans="1:29" ht="24.7" x14ac:dyDescent="0.5">
      <c r="A223" s="19"/>
      <c r="B223" s="5">
        <v>207</v>
      </c>
      <c r="C223" s="164"/>
      <c r="D223" s="118">
        <v>1237392</v>
      </c>
      <c r="E223" s="6" t="s">
        <v>402</v>
      </c>
      <c r="F223" s="11" t="s">
        <v>19</v>
      </c>
      <c r="G223" s="101" t="s">
        <v>127</v>
      </c>
      <c r="H223" s="49" t="s">
        <v>115</v>
      </c>
      <c r="I223" s="10" t="s">
        <v>1103</v>
      </c>
      <c r="J223" s="157">
        <v>19792</v>
      </c>
      <c r="K223" s="8">
        <v>20980</v>
      </c>
      <c r="L223" s="156">
        <f t="shared" si="21"/>
        <v>0.06</v>
      </c>
      <c r="M223" s="125">
        <f>VLOOKUP(F223,Оглавление!$J$4:$K$39,2,FALSE)</f>
        <v>0</v>
      </c>
      <c r="N223" s="8">
        <f t="shared" si="19"/>
        <v>20980</v>
      </c>
      <c r="O223" s="105"/>
      <c r="P223" s="8">
        <f t="shared" si="23"/>
        <v>0</v>
      </c>
      <c r="Q223" s="5" t="s">
        <v>1109</v>
      </c>
      <c r="R223" s="14" t="s">
        <v>1107</v>
      </c>
      <c r="S223" s="13">
        <v>1018245</v>
      </c>
      <c r="T223" s="3" t="s">
        <v>12</v>
      </c>
      <c r="U223" s="3" t="s">
        <v>12</v>
      </c>
      <c r="V223" s="5">
        <v>0.55000000000000004</v>
      </c>
      <c r="W223" s="5">
        <v>5.6319999999999999E-3</v>
      </c>
      <c r="X223" s="5">
        <v>1</v>
      </c>
      <c r="Y223" s="5">
        <v>220</v>
      </c>
      <c r="Z223" s="5">
        <v>160</v>
      </c>
      <c r="AA223" s="5">
        <v>160</v>
      </c>
      <c r="AB223" s="5">
        <v>0.55000000000000004</v>
      </c>
      <c r="AC223" s="5">
        <v>5.6319999999999999E-3</v>
      </c>
    </row>
    <row r="224" spans="1:29" ht="24.7" x14ac:dyDescent="0.5">
      <c r="A224" s="19"/>
      <c r="B224" s="5">
        <v>208</v>
      </c>
      <c r="C224" s="164"/>
      <c r="D224" s="118">
        <v>1237393</v>
      </c>
      <c r="E224" s="6" t="s">
        <v>403</v>
      </c>
      <c r="F224" s="11" t="s">
        <v>19</v>
      </c>
      <c r="G224" s="101" t="s">
        <v>127</v>
      </c>
      <c r="H224" s="49" t="s">
        <v>115</v>
      </c>
      <c r="I224" s="10" t="s">
        <v>1103</v>
      </c>
      <c r="J224" s="157">
        <v>19792</v>
      </c>
      <c r="K224" s="8">
        <v>20980</v>
      </c>
      <c r="L224" s="156">
        <f t="shared" si="21"/>
        <v>0.06</v>
      </c>
      <c r="M224" s="125">
        <f>VLOOKUP(F224,Оглавление!$J$4:$K$39,2,FALSE)</f>
        <v>0</v>
      </c>
      <c r="N224" s="8">
        <f t="shared" si="19"/>
        <v>20980</v>
      </c>
      <c r="O224" s="105"/>
      <c r="P224" s="8">
        <f t="shared" si="23"/>
        <v>0</v>
      </c>
      <c r="Q224" s="5" t="s">
        <v>1109</v>
      </c>
      <c r="R224" s="14" t="s">
        <v>1107</v>
      </c>
      <c r="S224" s="13">
        <v>1018309</v>
      </c>
      <c r="T224" s="3" t="s">
        <v>12</v>
      </c>
      <c r="U224" s="3" t="s">
        <v>12</v>
      </c>
      <c r="V224" s="5">
        <v>0.56999999999999995</v>
      </c>
      <c r="W224" s="5">
        <v>8.0000000000000002E-3</v>
      </c>
      <c r="X224" s="5">
        <v>1</v>
      </c>
      <c r="Y224" s="5">
        <v>200</v>
      </c>
      <c r="Z224" s="5">
        <v>200</v>
      </c>
      <c r="AA224" s="5">
        <v>200</v>
      </c>
      <c r="AB224" s="5">
        <v>0.56999999999999995</v>
      </c>
      <c r="AC224" s="5">
        <v>8.0000000000000002E-3</v>
      </c>
    </row>
    <row r="225" spans="1:29" ht="24.7" x14ac:dyDescent="0.5">
      <c r="A225" s="19"/>
      <c r="B225" s="5">
        <v>209</v>
      </c>
      <c r="C225" s="164"/>
      <c r="D225" s="118">
        <v>1237396</v>
      </c>
      <c r="E225" s="6" t="s">
        <v>404</v>
      </c>
      <c r="F225" s="11" t="s">
        <v>19</v>
      </c>
      <c r="G225" s="101" t="s">
        <v>127</v>
      </c>
      <c r="H225" s="49" t="s">
        <v>115</v>
      </c>
      <c r="I225" s="10" t="s">
        <v>1103</v>
      </c>
      <c r="J225" s="157">
        <v>19792</v>
      </c>
      <c r="K225" s="8">
        <v>20980</v>
      </c>
      <c r="L225" s="156">
        <f t="shared" si="21"/>
        <v>0.06</v>
      </c>
      <c r="M225" s="125">
        <f>VLOOKUP(F225,Оглавление!$J$4:$K$39,2,FALSE)</f>
        <v>0</v>
      </c>
      <c r="N225" s="8">
        <f t="shared" si="19"/>
        <v>20980</v>
      </c>
      <c r="O225" s="105"/>
      <c r="P225" s="8">
        <f t="shared" si="23"/>
        <v>0</v>
      </c>
      <c r="Q225" s="5" t="s">
        <v>1109</v>
      </c>
      <c r="R225" s="14" t="s">
        <v>1107</v>
      </c>
      <c r="S225" s="13">
        <v>1086838</v>
      </c>
      <c r="T225" s="3" t="s">
        <v>12</v>
      </c>
      <c r="U225" s="3" t="s">
        <v>12</v>
      </c>
      <c r="V225" s="5">
        <v>0.56999999999999995</v>
      </c>
      <c r="W225" s="5">
        <v>5.6319999999999999E-3</v>
      </c>
      <c r="X225" s="5">
        <v>1</v>
      </c>
      <c r="Y225" s="5">
        <v>220</v>
      </c>
      <c r="Z225" s="5">
        <v>160</v>
      </c>
      <c r="AA225" s="5">
        <v>160</v>
      </c>
      <c r="AB225" s="5">
        <v>0.56999999999999995</v>
      </c>
      <c r="AC225" s="5">
        <v>5.6319999999999999E-3</v>
      </c>
    </row>
    <row r="226" spans="1:29" ht="24.7" x14ac:dyDescent="0.5">
      <c r="A226" s="19"/>
      <c r="B226" s="5">
        <v>210</v>
      </c>
      <c r="C226" s="164"/>
      <c r="D226" s="118">
        <v>1237398</v>
      </c>
      <c r="E226" s="6" t="s">
        <v>405</v>
      </c>
      <c r="F226" s="11" t="s">
        <v>19</v>
      </c>
      <c r="G226" s="101" t="s">
        <v>127</v>
      </c>
      <c r="H226" s="49" t="s">
        <v>115</v>
      </c>
      <c r="I226" s="10" t="s">
        <v>1103</v>
      </c>
      <c r="J226" s="157">
        <v>19792</v>
      </c>
      <c r="K226" s="8">
        <v>20980</v>
      </c>
      <c r="L226" s="156">
        <f t="shared" si="21"/>
        <v>0.06</v>
      </c>
      <c r="M226" s="125">
        <f>VLOOKUP(F226,Оглавление!$J$4:$K$39,2,FALSE)</f>
        <v>0</v>
      </c>
      <c r="N226" s="8">
        <f t="shared" si="19"/>
        <v>20980</v>
      </c>
      <c r="O226" s="105"/>
      <c r="P226" s="8">
        <f t="shared" si="23"/>
        <v>0</v>
      </c>
      <c r="Q226" s="5" t="s">
        <v>1109</v>
      </c>
      <c r="R226" s="14" t="s">
        <v>1107</v>
      </c>
      <c r="S226" s="13">
        <v>1094252</v>
      </c>
      <c r="T226" s="3" t="s">
        <v>12</v>
      </c>
      <c r="U226" s="3" t="s">
        <v>12</v>
      </c>
      <c r="V226" s="5">
        <v>0.67</v>
      </c>
      <c r="W226" s="5">
        <v>8.0000000000000002E-3</v>
      </c>
      <c r="X226" s="5">
        <v>1</v>
      </c>
      <c r="Y226" s="5">
        <v>200</v>
      </c>
      <c r="Z226" s="5">
        <v>200</v>
      </c>
      <c r="AA226" s="5">
        <v>200</v>
      </c>
      <c r="AB226" s="5">
        <v>0.67</v>
      </c>
      <c r="AC226" s="5">
        <v>8.0000000000000002E-3</v>
      </c>
    </row>
    <row r="227" spans="1:29" ht="37.5" customHeight="1" x14ac:dyDescent="0.5">
      <c r="A227" s="19"/>
      <c r="B227" s="5">
        <v>211</v>
      </c>
      <c r="C227" s="164"/>
      <c r="D227" s="118">
        <v>1136670</v>
      </c>
      <c r="E227" s="12" t="s">
        <v>406</v>
      </c>
      <c r="F227" s="11" t="s">
        <v>19</v>
      </c>
      <c r="G227" s="101" t="s">
        <v>127</v>
      </c>
      <c r="H227" s="49" t="s">
        <v>115</v>
      </c>
      <c r="I227" s="5" t="s">
        <v>1103</v>
      </c>
      <c r="J227" s="157">
        <v>4667</v>
      </c>
      <c r="K227" s="8">
        <v>4947</v>
      </c>
      <c r="L227" s="156">
        <f t="shared" si="21"/>
        <v>0.06</v>
      </c>
      <c r="M227" s="125">
        <f>VLOOKUP(F227,Оглавление!$J$4:$K$39,2,FALSE)</f>
        <v>0</v>
      </c>
      <c r="N227" s="8">
        <f t="shared" si="19"/>
        <v>4947</v>
      </c>
      <c r="O227" s="105"/>
      <c r="P227" s="8">
        <f t="shared" si="23"/>
        <v>0</v>
      </c>
      <c r="Q227" s="5" t="s">
        <v>1109</v>
      </c>
      <c r="R227" s="14" t="s">
        <v>1107</v>
      </c>
      <c r="S227" s="5">
        <v>1042310</v>
      </c>
      <c r="T227" s="13" t="s">
        <v>12</v>
      </c>
      <c r="U227" s="13" t="s">
        <v>12</v>
      </c>
      <c r="V227" s="5">
        <v>6.7000000000000004E-2</v>
      </c>
      <c r="W227" s="5">
        <v>2.0799999999999998E-3</v>
      </c>
      <c r="X227" s="5">
        <v>1</v>
      </c>
      <c r="Y227" s="5">
        <v>32</v>
      </c>
      <c r="Z227" s="5">
        <v>200</v>
      </c>
      <c r="AA227" s="5">
        <v>325</v>
      </c>
      <c r="AB227" s="5">
        <v>6.7000000000000004E-2</v>
      </c>
      <c r="AC227" s="5">
        <v>2.0799999999999998E-3</v>
      </c>
    </row>
    <row r="228" spans="1:29" ht="37.5" customHeight="1" x14ac:dyDescent="0.5">
      <c r="A228" s="19"/>
      <c r="B228" s="5">
        <v>212</v>
      </c>
      <c r="C228" s="164"/>
      <c r="D228" s="118">
        <v>1136671</v>
      </c>
      <c r="E228" s="12" t="s">
        <v>407</v>
      </c>
      <c r="F228" s="11" t="s">
        <v>19</v>
      </c>
      <c r="G228" s="101" t="s">
        <v>127</v>
      </c>
      <c r="H228" s="49" t="s">
        <v>115</v>
      </c>
      <c r="I228" s="5" t="s">
        <v>1103</v>
      </c>
      <c r="J228" s="157">
        <v>5266</v>
      </c>
      <c r="K228" s="8">
        <v>5582</v>
      </c>
      <c r="L228" s="156">
        <f t="shared" si="21"/>
        <v>0.06</v>
      </c>
      <c r="M228" s="125">
        <f>VLOOKUP(F228,Оглавление!$J$4:$K$39,2,FALSE)</f>
        <v>0</v>
      </c>
      <c r="N228" s="8">
        <f t="shared" si="19"/>
        <v>5582</v>
      </c>
      <c r="O228" s="105"/>
      <c r="P228" s="8">
        <f t="shared" si="23"/>
        <v>0</v>
      </c>
      <c r="Q228" s="5" t="s">
        <v>1110</v>
      </c>
      <c r="R228" s="14" t="s">
        <v>1107</v>
      </c>
      <c r="S228" s="5">
        <v>1042312</v>
      </c>
      <c r="T228" s="13" t="s">
        <v>12</v>
      </c>
      <c r="U228" s="13" t="s">
        <v>12</v>
      </c>
      <c r="V228" s="5">
        <v>0.75</v>
      </c>
      <c r="W228" s="5">
        <v>8.0999999999999996E-4</v>
      </c>
      <c r="X228" s="5">
        <v>1</v>
      </c>
      <c r="Y228" s="5">
        <v>150</v>
      </c>
      <c r="Z228" s="5">
        <v>180</v>
      </c>
      <c r="AA228" s="5">
        <v>30</v>
      </c>
      <c r="AB228" s="5">
        <v>0.75</v>
      </c>
      <c r="AC228" s="5">
        <v>8.0999999999999996E-4</v>
      </c>
    </row>
    <row r="229" spans="1:29" ht="50.25" customHeight="1" x14ac:dyDescent="0.5">
      <c r="A229" s="19"/>
      <c r="B229" s="5"/>
      <c r="C229" s="161"/>
      <c r="D229" s="118">
        <v>1238688</v>
      </c>
      <c r="E229" s="6" t="s">
        <v>408</v>
      </c>
      <c r="F229" s="11" t="s">
        <v>19</v>
      </c>
      <c r="G229" s="101" t="s">
        <v>127</v>
      </c>
      <c r="H229" s="49" t="s">
        <v>115</v>
      </c>
      <c r="I229" s="5" t="s">
        <v>1103</v>
      </c>
      <c r="J229" s="157"/>
      <c r="K229" s="8">
        <v>62222</v>
      </c>
      <c r="L229" s="156"/>
      <c r="M229" s="125">
        <f>VLOOKUP(F229,Оглавление!$J$4:$K$39,2,FALSE)</f>
        <v>0</v>
      </c>
      <c r="N229" s="8">
        <f t="shared" si="19"/>
        <v>62222</v>
      </c>
      <c r="O229" s="105"/>
      <c r="P229" s="8">
        <f t="shared" si="23"/>
        <v>0</v>
      </c>
      <c r="Q229" s="5" t="s">
        <v>1109</v>
      </c>
      <c r="R229" s="14" t="s">
        <v>1107</v>
      </c>
      <c r="S229" s="5" t="s">
        <v>12</v>
      </c>
      <c r="T229" s="13" t="s">
        <v>12</v>
      </c>
      <c r="U229" s="13" t="s">
        <v>12</v>
      </c>
      <c r="V229" s="5" t="s">
        <v>12</v>
      </c>
      <c r="W229" s="5" t="s">
        <v>12</v>
      </c>
      <c r="X229" s="5">
        <v>1</v>
      </c>
      <c r="Y229" s="5" t="s">
        <v>12</v>
      </c>
      <c r="Z229" s="5" t="s">
        <v>12</v>
      </c>
      <c r="AA229" s="5" t="s">
        <v>12</v>
      </c>
      <c r="AB229" s="5" t="s">
        <v>12</v>
      </c>
      <c r="AC229" s="5" t="s">
        <v>12</v>
      </c>
    </row>
    <row r="230" spans="1:29" ht="50.25" customHeight="1" x14ac:dyDescent="0.5">
      <c r="A230" s="19"/>
      <c r="B230" s="5">
        <v>213</v>
      </c>
      <c r="C230" s="163"/>
      <c r="D230" s="118">
        <v>1136673</v>
      </c>
      <c r="E230" s="6" t="s">
        <v>409</v>
      </c>
      <c r="F230" s="11" t="s">
        <v>19</v>
      </c>
      <c r="G230" s="101" t="s">
        <v>127</v>
      </c>
      <c r="H230" s="49" t="s">
        <v>115</v>
      </c>
      <c r="I230" s="10" t="s">
        <v>1103</v>
      </c>
      <c r="J230" s="157">
        <v>83876</v>
      </c>
      <c r="K230" s="8">
        <v>88909</v>
      </c>
      <c r="L230" s="156">
        <f t="shared" si="21"/>
        <v>0.06</v>
      </c>
      <c r="M230" s="125">
        <f>VLOOKUP(F230,Оглавление!$J$4:$K$39,2,FALSE)</f>
        <v>0</v>
      </c>
      <c r="N230" s="8">
        <f t="shared" si="19"/>
        <v>88909</v>
      </c>
      <c r="O230" s="105"/>
      <c r="P230" s="8">
        <f t="shared" si="23"/>
        <v>0</v>
      </c>
      <c r="Q230" s="5" t="s">
        <v>1109</v>
      </c>
      <c r="R230" s="14" t="s">
        <v>1107</v>
      </c>
      <c r="S230" s="13">
        <v>1060982</v>
      </c>
      <c r="T230" s="3" t="s">
        <v>12</v>
      </c>
      <c r="U230" s="3" t="s">
        <v>12</v>
      </c>
      <c r="V230" s="5">
        <v>13.3</v>
      </c>
      <c r="W230" s="5">
        <v>0.31680000000000003</v>
      </c>
      <c r="X230" s="5">
        <v>1</v>
      </c>
      <c r="Y230" s="5">
        <v>1200</v>
      </c>
      <c r="Z230" s="5">
        <v>800</v>
      </c>
      <c r="AA230" s="5">
        <v>330</v>
      </c>
      <c r="AB230" s="5">
        <v>13.3</v>
      </c>
      <c r="AC230" s="5">
        <v>0.31680000000000003</v>
      </c>
    </row>
    <row r="231" spans="1:29" ht="50.25" customHeight="1" x14ac:dyDescent="0.5">
      <c r="A231" s="19"/>
      <c r="B231" s="5">
        <v>214</v>
      </c>
      <c r="C231" s="5"/>
      <c r="D231" s="118">
        <v>1136674</v>
      </c>
      <c r="E231" s="6" t="s">
        <v>410</v>
      </c>
      <c r="F231" s="11" t="s">
        <v>19</v>
      </c>
      <c r="G231" s="101" t="s">
        <v>127</v>
      </c>
      <c r="H231" s="49" t="s">
        <v>115</v>
      </c>
      <c r="I231" s="10" t="s">
        <v>1103</v>
      </c>
      <c r="J231" s="157">
        <v>65982</v>
      </c>
      <c r="K231" s="8">
        <v>69941</v>
      </c>
      <c r="L231" s="156">
        <f t="shared" si="21"/>
        <v>0.06</v>
      </c>
      <c r="M231" s="125">
        <f>VLOOKUP(F231,Оглавление!$J$4:$K$39,2,FALSE)</f>
        <v>0</v>
      </c>
      <c r="N231" s="8">
        <f t="shared" si="19"/>
        <v>69941</v>
      </c>
      <c r="O231" s="105"/>
      <c r="P231" s="8">
        <f t="shared" si="23"/>
        <v>0</v>
      </c>
      <c r="Q231" s="5" t="s">
        <v>1106</v>
      </c>
      <c r="R231" s="14" t="s">
        <v>1107</v>
      </c>
      <c r="S231" s="13">
        <v>1060985</v>
      </c>
      <c r="T231" s="3" t="s">
        <v>12</v>
      </c>
      <c r="U231" s="3" t="s">
        <v>12</v>
      </c>
      <c r="V231" s="5">
        <v>10</v>
      </c>
      <c r="W231" s="5">
        <v>0.22733700000000001</v>
      </c>
      <c r="X231" s="5">
        <v>1</v>
      </c>
      <c r="Y231" s="5">
        <v>830</v>
      </c>
      <c r="Z231" s="5">
        <v>830</v>
      </c>
      <c r="AA231" s="5">
        <v>330</v>
      </c>
      <c r="AB231" s="5">
        <v>10</v>
      </c>
      <c r="AC231" s="5">
        <v>0.22733700000000001</v>
      </c>
    </row>
    <row r="232" spans="1:29" ht="50.25" customHeight="1" x14ac:dyDescent="0.5">
      <c r="A232" s="19"/>
      <c r="B232" s="5">
        <v>215</v>
      </c>
      <c r="C232" s="5"/>
      <c r="D232" s="118">
        <v>1136675</v>
      </c>
      <c r="E232" s="6" t="s">
        <v>411</v>
      </c>
      <c r="F232" s="11" t="s">
        <v>19</v>
      </c>
      <c r="G232" s="101" t="s">
        <v>127</v>
      </c>
      <c r="H232" s="49" t="s">
        <v>115</v>
      </c>
      <c r="I232" s="10" t="s">
        <v>1103</v>
      </c>
      <c r="J232" s="157">
        <v>65982</v>
      </c>
      <c r="K232" s="8">
        <v>69941</v>
      </c>
      <c r="L232" s="156">
        <f t="shared" si="21"/>
        <v>0.06</v>
      </c>
      <c r="M232" s="125">
        <f>VLOOKUP(F232,Оглавление!$J$4:$K$39,2,FALSE)</f>
        <v>0</v>
      </c>
      <c r="N232" s="8">
        <f t="shared" si="19"/>
        <v>69941</v>
      </c>
      <c r="O232" s="105"/>
      <c r="P232" s="8">
        <f t="shared" si="23"/>
        <v>0</v>
      </c>
      <c r="Q232" s="5" t="s">
        <v>1109</v>
      </c>
      <c r="R232" s="14" t="s">
        <v>1107</v>
      </c>
      <c r="S232" s="13">
        <v>1060984</v>
      </c>
      <c r="T232" s="3" t="s">
        <v>12</v>
      </c>
      <c r="U232" s="3" t="s">
        <v>12</v>
      </c>
      <c r="V232" s="5">
        <v>9.4</v>
      </c>
      <c r="W232" s="5">
        <v>0.18215999999999999</v>
      </c>
      <c r="X232" s="5">
        <v>1</v>
      </c>
      <c r="Y232" s="5">
        <v>1200</v>
      </c>
      <c r="Z232" s="5">
        <v>460</v>
      </c>
      <c r="AA232" s="5">
        <v>330</v>
      </c>
      <c r="AB232" s="5">
        <v>9.4</v>
      </c>
      <c r="AC232" s="5">
        <v>0.18215999999999999</v>
      </c>
    </row>
    <row r="233" spans="1:29" ht="24.7" x14ac:dyDescent="0.5">
      <c r="A233" s="19"/>
      <c r="B233" s="5">
        <v>216</v>
      </c>
      <c r="C233" s="164"/>
      <c r="D233" s="118">
        <v>1238398</v>
      </c>
      <c r="E233" s="6" t="s">
        <v>412</v>
      </c>
      <c r="F233" s="11" t="s">
        <v>19</v>
      </c>
      <c r="G233" s="101" t="s">
        <v>127</v>
      </c>
      <c r="H233" s="49" t="s">
        <v>115</v>
      </c>
      <c r="I233" s="10" t="s">
        <v>1103</v>
      </c>
      <c r="J233" s="157">
        <v>21238</v>
      </c>
      <c r="K233" s="8">
        <v>22512</v>
      </c>
      <c r="L233" s="156">
        <f t="shared" si="21"/>
        <v>0.06</v>
      </c>
      <c r="M233" s="125">
        <f>VLOOKUP(F233,Оглавление!$J$4:$K$39,2,FALSE)</f>
        <v>0</v>
      </c>
      <c r="N233" s="8">
        <f t="shared" si="19"/>
        <v>22512</v>
      </c>
      <c r="O233" s="105"/>
      <c r="P233" s="8">
        <f t="shared" si="23"/>
        <v>0</v>
      </c>
      <c r="Q233" s="5" t="s">
        <v>1110</v>
      </c>
      <c r="R233" s="14" t="s">
        <v>1107</v>
      </c>
      <c r="S233" s="13" t="s">
        <v>12</v>
      </c>
      <c r="T233" s="3" t="s">
        <v>12</v>
      </c>
      <c r="U233" s="13">
        <v>1136675</v>
      </c>
      <c r="V233" s="5" t="s">
        <v>12</v>
      </c>
      <c r="W233" s="5">
        <v>0.03</v>
      </c>
      <c r="X233" s="5">
        <v>1</v>
      </c>
      <c r="Y233" s="5">
        <v>200</v>
      </c>
      <c r="Z233" s="5">
        <v>750</v>
      </c>
      <c r="AA233" s="5">
        <v>200</v>
      </c>
      <c r="AB233" s="5" t="s">
        <v>12</v>
      </c>
      <c r="AC233" s="5">
        <v>0.03</v>
      </c>
    </row>
    <row r="234" spans="1:29" ht="24.7" x14ac:dyDescent="0.5">
      <c r="A234" s="19"/>
      <c r="B234" s="5">
        <v>217</v>
      </c>
      <c r="C234" s="164"/>
      <c r="D234" s="118">
        <v>1238399</v>
      </c>
      <c r="E234" s="6" t="s">
        <v>413</v>
      </c>
      <c r="F234" s="11" t="s">
        <v>19</v>
      </c>
      <c r="G234" s="101" t="s">
        <v>127</v>
      </c>
      <c r="H234" s="49" t="s">
        <v>115</v>
      </c>
      <c r="I234" s="10" t="s">
        <v>1103</v>
      </c>
      <c r="J234" s="157">
        <v>26660</v>
      </c>
      <c r="K234" s="8">
        <v>28260</v>
      </c>
      <c r="L234" s="156">
        <f t="shared" si="21"/>
        <v>0.06</v>
      </c>
      <c r="M234" s="125">
        <f>VLOOKUP(F234,Оглавление!$J$4:$K$39,2,FALSE)</f>
        <v>0</v>
      </c>
      <c r="N234" s="8">
        <f t="shared" si="19"/>
        <v>28260</v>
      </c>
      <c r="O234" s="105"/>
      <c r="P234" s="8">
        <f t="shared" si="23"/>
        <v>0</v>
      </c>
      <c r="Q234" s="5" t="s">
        <v>1110</v>
      </c>
      <c r="R234" s="14" t="s">
        <v>1107</v>
      </c>
      <c r="S234" s="13" t="s">
        <v>12</v>
      </c>
      <c r="T234" s="3" t="s">
        <v>12</v>
      </c>
      <c r="U234" s="13">
        <v>1136675</v>
      </c>
      <c r="V234" s="5" t="s">
        <v>12</v>
      </c>
      <c r="W234" s="5">
        <v>4.6875E-2</v>
      </c>
      <c r="X234" s="5">
        <v>1</v>
      </c>
      <c r="Y234" s="5">
        <v>250</v>
      </c>
      <c r="Z234" s="5">
        <v>750</v>
      </c>
      <c r="AA234" s="5">
        <v>250</v>
      </c>
      <c r="AB234" s="5" t="s">
        <v>12</v>
      </c>
      <c r="AC234" s="5">
        <v>4.6875E-2</v>
      </c>
    </row>
    <row r="235" spans="1:29" ht="24.7" x14ac:dyDescent="0.5">
      <c r="A235" s="19"/>
      <c r="B235" s="5">
        <v>218</v>
      </c>
      <c r="C235" s="164"/>
      <c r="D235" s="118">
        <v>1238400</v>
      </c>
      <c r="E235" s="6" t="s">
        <v>414</v>
      </c>
      <c r="F235" s="11" t="s">
        <v>19</v>
      </c>
      <c r="G235" s="101" t="s">
        <v>127</v>
      </c>
      <c r="H235" s="49" t="s">
        <v>115</v>
      </c>
      <c r="I235" s="10" t="s">
        <v>1103</v>
      </c>
      <c r="J235" s="157">
        <v>28919</v>
      </c>
      <c r="K235" s="8">
        <v>30654</v>
      </c>
      <c r="L235" s="156">
        <f t="shared" si="21"/>
        <v>0.06</v>
      </c>
      <c r="M235" s="125">
        <f>VLOOKUP(F235,Оглавление!$J$4:$K$39,2,FALSE)</f>
        <v>0</v>
      </c>
      <c r="N235" s="8">
        <f t="shared" si="19"/>
        <v>30654</v>
      </c>
      <c r="O235" s="105"/>
      <c r="P235" s="8">
        <f t="shared" si="23"/>
        <v>0</v>
      </c>
      <c r="Q235" s="5" t="s">
        <v>1110</v>
      </c>
      <c r="R235" s="14" t="s">
        <v>1107</v>
      </c>
      <c r="S235" s="13" t="s">
        <v>12</v>
      </c>
      <c r="T235" s="3" t="s">
        <v>12</v>
      </c>
      <c r="U235" s="13">
        <v>1136675</v>
      </c>
      <c r="V235" s="5" t="s">
        <v>12</v>
      </c>
      <c r="W235" s="5">
        <v>4.6875E-2</v>
      </c>
      <c r="X235" s="5">
        <v>1</v>
      </c>
      <c r="Y235" s="5">
        <v>250</v>
      </c>
      <c r="Z235" s="5">
        <v>750</v>
      </c>
      <c r="AA235" s="5">
        <v>250</v>
      </c>
      <c r="AB235" s="5" t="s">
        <v>12</v>
      </c>
      <c r="AC235" s="5">
        <v>4.6875E-2</v>
      </c>
    </row>
    <row r="236" spans="1:29" ht="24.7" x14ac:dyDescent="0.5">
      <c r="A236" s="19"/>
      <c r="B236" s="5">
        <v>219</v>
      </c>
      <c r="C236" s="164"/>
      <c r="D236" s="118">
        <v>1136988</v>
      </c>
      <c r="E236" s="6" t="s">
        <v>415</v>
      </c>
      <c r="F236" s="11" t="s">
        <v>19</v>
      </c>
      <c r="G236" s="101" t="s">
        <v>127</v>
      </c>
      <c r="H236" s="49" t="s">
        <v>115</v>
      </c>
      <c r="I236" s="10" t="s">
        <v>1103</v>
      </c>
      <c r="J236" s="157">
        <v>11249</v>
      </c>
      <c r="K236" s="8">
        <v>11924</v>
      </c>
      <c r="L236" s="156">
        <f t="shared" si="21"/>
        <v>0.06</v>
      </c>
      <c r="M236" s="125">
        <f>VLOOKUP(F236,Оглавление!$J$4:$K$39,2,FALSE)</f>
        <v>0</v>
      </c>
      <c r="N236" s="8">
        <f t="shared" si="19"/>
        <v>11924</v>
      </c>
      <c r="O236" s="105"/>
      <c r="P236" s="8">
        <f t="shared" si="23"/>
        <v>0</v>
      </c>
      <c r="Q236" s="5" t="s">
        <v>1109</v>
      </c>
      <c r="R236" s="14" t="s">
        <v>1107</v>
      </c>
      <c r="S236" s="13">
        <v>1018269</v>
      </c>
      <c r="T236" s="3" t="s">
        <v>12</v>
      </c>
      <c r="U236" s="3" t="s">
        <v>12</v>
      </c>
      <c r="V236" s="5">
        <v>2</v>
      </c>
      <c r="W236" s="5">
        <v>2.2800000000000001E-2</v>
      </c>
      <c r="X236" s="5">
        <v>1</v>
      </c>
      <c r="Y236" s="5">
        <v>570</v>
      </c>
      <c r="Z236" s="5">
        <v>200</v>
      </c>
      <c r="AA236" s="5">
        <v>200</v>
      </c>
      <c r="AB236" s="5">
        <v>2</v>
      </c>
      <c r="AC236" s="5">
        <v>2.2800000000000001E-2</v>
      </c>
    </row>
    <row r="237" spans="1:29" ht="24.7" x14ac:dyDescent="0.5">
      <c r="A237" s="19"/>
      <c r="B237" s="5">
        <v>220</v>
      </c>
      <c r="C237" s="164"/>
      <c r="D237" s="118">
        <v>1136989</v>
      </c>
      <c r="E237" s="6" t="s">
        <v>416</v>
      </c>
      <c r="F237" s="11" t="s">
        <v>19</v>
      </c>
      <c r="G237" s="101" t="s">
        <v>127</v>
      </c>
      <c r="H237" s="49" t="s">
        <v>115</v>
      </c>
      <c r="I237" s="10" t="s">
        <v>1103</v>
      </c>
      <c r="J237" s="157">
        <v>14240</v>
      </c>
      <c r="K237" s="8">
        <v>15094</v>
      </c>
      <c r="L237" s="156">
        <f t="shared" si="21"/>
        <v>0.06</v>
      </c>
      <c r="M237" s="125">
        <f>VLOOKUP(F237,Оглавление!$J$4:$K$39,2,FALSE)</f>
        <v>0</v>
      </c>
      <c r="N237" s="8">
        <f t="shared" si="19"/>
        <v>15094</v>
      </c>
      <c r="O237" s="105"/>
      <c r="P237" s="8">
        <f t="shared" si="23"/>
        <v>0</v>
      </c>
      <c r="Q237" s="5" t="s">
        <v>1106</v>
      </c>
      <c r="R237" s="14" t="s">
        <v>1107</v>
      </c>
      <c r="S237" s="13">
        <v>1018268</v>
      </c>
      <c r="T237" s="3" t="s">
        <v>12</v>
      </c>
      <c r="U237" s="3" t="s">
        <v>12</v>
      </c>
      <c r="V237" s="5">
        <v>2.6</v>
      </c>
      <c r="W237" s="5">
        <v>3.5624999999999997E-2</v>
      </c>
      <c r="X237" s="5">
        <v>1</v>
      </c>
      <c r="Y237" s="5">
        <v>570</v>
      </c>
      <c r="Z237" s="5">
        <v>250</v>
      </c>
      <c r="AA237" s="5">
        <v>250</v>
      </c>
      <c r="AB237" s="5">
        <v>2.6</v>
      </c>
      <c r="AC237" s="5">
        <v>3.5624999999999997E-2</v>
      </c>
    </row>
    <row r="238" spans="1:29" ht="24.7" x14ac:dyDescent="0.5">
      <c r="A238" s="19"/>
      <c r="B238" s="5">
        <v>221</v>
      </c>
      <c r="C238" s="164"/>
      <c r="D238" s="118">
        <v>1238401</v>
      </c>
      <c r="E238" s="6" t="s">
        <v>417</v>
      </c>
      <c r="F238" s="11" t="s">
        <v>19</v>
      </c>
      <c r="G238" s="101" t="s">
        <v>127</v>
      </c>
      <c r="H238" s="49" t="s">
        <v>115</v>
      </c>
      <c r="I238" s="10" t="s">
        <v>1103</v>
      </c>
      <c r="J238" s="157">
        <v>2079</v>
      </c>
      <c r="K238" s="8">
        <v>2204</v>
      </c>
      <c r="L238" s="156">
        <f t="shared" si="21"/>
        <v>0.06</v>
      </c>
      <c r="M238" s="125">
        <f>VLOOKUP(F238,Оглавление!$J$4:$K$39,2,FALSE)</f>
        <v>0</v>
      </c>
      <c r="N238" s="8">
        <f t="shared" si="19"/>
        <v>2204</v>
      </c>
      <c r="O238" s="105"/>
      <c r="P238" s="8">
        <f t="shared" ref="P238:P243" si="24">N238*O238</f>
        <v>0</v>
      </c>
      <c r="Q238" s="5" t="s">
        <v>1110</v>
      </c>
      <c r="R238" s="14" t="s">
        <v>1107</v>
      </c>
      <c r="S238" s="13">
        <v>1034202</v>
      </c>
      <c r="T238" s="3" t="s">
        <v>12</v>
      </c>
      <c r="U238" s="3" t="s">
        <v>12</v>
      </c>
      <c r="V238" s="5">
        <v>0.42</v>
      </c>
      <c r="W238" s="5">
        <v>1.4450000000000001E-3</v>
      </c>
      <c r="X238" s="5">
        <v>1</v>
      </c>
      <c r="Y238" s="5">
        <v>170</v>
      </c>
      <c r="Z238" s="5">
        <v>50</v>
      </c>
      <c r="AA238" s="5">
        <v>170</v>
      </c>
      <c r="AB238" s="5">
        <v>0.42</v>
      </c>
      <c r="AC238" s="5">
        <v>1.4450000000000001E-3</v>
      </c>
    </row>
    <row r="239" spans="1:29" ht="24.7" x14ac:dyDescent="0.5">
      <c r="A239" s="19"/>
      <c r="B239" s="5">
        <v>222</v>
      </c>
      <c r="C239" s="164"/>
      <c r="D239" s="118">
        <v>1238402</v>
      </c>
      <c r="E239" s="6" t="s">
        <v>418</v>
      </c>
      <c r="F239" s="11" t="s">
        <v>19</v>
      </c>
      <c r="G239" s="101" t="s">
        <v>127</v>
      </c>
      <c r="H239" s="49" t="s">
        <v>115</v>
      </c>
      <c r="I239" s="10" t="s">
        <v>1103</v>
      </c>
      <c r="J239" s="157">
        <v>2169</v>
      </c>
      <c r="K239" s="8">
        <v>2299</v>
      </c>
      <c r="L239" s="156">
        <f t="shared" si="21"/>
        <v>0.06</v>
      </c>
      <c r="M239" s="125">
        <f>VLOOKUP(F239,Оглавление!$J$4:$K$39,2,FALSE)</f>
        <v>0</v>
      </c>
      <c r="N239" s="8">
        <f t="shared" si="19"/>
        <v>2299</v>
      </c>
      <c r="O239" s="105"/>
      <c r="P239" s="8">
        <f t="shared" si="24"/>
        <v>0</v>
      </c>
      <c r="Q239" s="5" t="s">
        <v>1110</v>
      </c>
      <c r="R239" s="14" t="s">
        <v>1107</v>
      </c>
      <c r="S239" s="13">
        <v>1034203</v>
      </c>
      <c r="T239" s="3" t="s">
        <v>12</v>
      </c>
      <c r="U239" s="3" t="s">
        <v>12</v>
      </c>
      <c r="V239" s="5">
        <v>0.54</v>
      </c>
      <c r="W239" s="5">
        <v>2E-3</v>
      </c>
      <c r="X239" s="5">
        <v>1</v>
      </c>
      <c r="Y239" s="5">
        <v>200</v>
      </c>
      <c r="Z239" s="5">
        <v>50</v>
      </c>
      <c r="AA239" s="5">
        <v>200</v>
      </c>
      <c r="AB239" s="5">
        <v>0.54</v>
      </c>
      <c r="AC239" s="5">
        <v>2E-3</v>
      </c>
    </row>
    <row r="240" spans="1:29" ht="24.7" x14ac:dyDescent="0.5">
      <c r="A240" s="19"/>
      <c r="B240" s="5">
        <v>223</v>
      </c>
      <c r="C240" s="164"/>
      <c r="D240" s="118">
        <v>1238403</v>
      </c>
      <c r="E240" s="6" t="s">
        <v>419</v>
      </c>
      <c r="F240" s="11" t="s">
        <v>19</v>
      </c>
      <c r="G240" s="101" t="s">
        <v>127</v>
      </c>
      <c r="H240" s="49" t="s">
        <v>115</v>
      </c>
      <c r="I240" s="10" t="s">
        <v>1103</v>
      </c>
      <c r="J240" s="157">
        <v>2260</v>
      </c>
      <c r="K240" s="8">
        <v>2396</v>
      </c>
      <c r="L240" s="156">
        <f t="shared" si="21"/>
        <v>0.06</v>
      </c>
      <c r="M240" s="125">
        <f>VLOOKUP(F240,Оглавление!$J$4:$K$39,2,FALSE)</f>
        <v>0</v>
      </c>
      <c r="N240" s="8">
        <f t="shared" si="19"/>
        <v>2396</v>
      </c>
      <c r="O240" s="105"/>
      <c r="P240" s="8">
        <f t="shared" si="24"/>
        <v>0</v>
      </c>
      <c r="Q240" s="5" t="s">
        <v>1110</v>
      </c>
      <c r="R240" s="14" t="s">
        <v>1107</v>
      </c>
      <c r="S240" s="13">
        <v>1034204</v>
      </c>
      <c r="T240" s="3" t="s">
        <v>12</v>
      </c>
      <c r="U240" s="3" t="s">
        <v>12</v>
      </c>
      <c r="V240" s="5">
        <v>0.57999999999999996</v>
      </c>
      <c r="W240" s="5">
        <v>2.4199999999999998E-3</v>
      </c>
      <c r="X240" s="5">
        <v>1</v>
      </c>
      <c r="Y240" s="5">
        <v>220</v>
      </c>
      <c r="Z240" s="5">
        <v>50</v>
      </c>
      <c r="AA240" s="5">
        <v>220</v>
      </c>
      <c r="AB240" s="5">
        <v>0.57999999999999996</v>
      </c>
      <c r="AC240" s="5">
        <v>2.4199999999999998E-3</v>
      </c>
    </row>
    <row r="241" spans="1:29" ht="24.7" x14ac:dyDescent="0.5">
      <c r="A241" s="19"/>
      <c r="B241" s="5">
        <v>224</v>
      </c>
      <c r="C241" s="161"/>
      <c r="D241" s="118">
        <v>1238404</v>
      </c>
      <c r="E241" s="7" t="s">
        <v>420</v>
      </c>
      <c r="F241" s="11" t="s">
        <v>19</v>
      </c>
      <c r="G241" s="101" t="s">
        <v>127</v>
      </c>
      <c r="H241" s="49" t="s">
        <v>115</v>
      </c>
      <c r="I241" s="10" t="s">
        <v>1103</v>
      </c>
      <c r="J241" s="157">
        <v>1490</v>
      </c>
      <c r="K241" s="8">
        <v>1579</v>
      </c>
      <c r="L241" s="156">
        <f t="shared" si="21"/>
        <v>0.06</v>
      </c>
      <c r="M241" s="125">
        <f>VLOOKUP(F241,Оглавление!$J$4:$K$39,2,FALSE)</f>
        <v>0</v>
      </c>
      <c r="N241" s="8">
        <f t="shared" si="19"/>
        <v>1579</v>
      </c>
      <c r="O241" s="105"/>
      <c r="P241" s="8">
        <f t="shared" si="24"/>
        <v>0</v>
      </c>
      <c r="Q241" s="5" t="s">
        <v>1110</v>
      </c>
      <c r="R241" s="14" t="s">
        <v>1107</v>
      </c>
      <c r="S241" s="13" t="s">
        <v>12</v>
      </c>
      <c r="T241" s="3" t="s">
        <v>12</v>
      </c>
      <c r="U241" s="3" t="s">
        <v>12</v>
      </c>
      <c r="V241" s="5">
        <v>0.42</v>
      </c>
      <c r="W241" s="5">
        <v>8.5599999999999999E-3</v>
      </c>
      <c r="X241" s="5">
        <v>1</v>
      </c>
      <c r="Y241" s="5" t="s">
        <v>1137</v>
      </c>
      <c r="Z241" s="5" t="s">
        <v>1138</v>
      </c>
      <c r="AA241" s="5" t="s">
        <v>1139</v>
      </c>
      <c r="AB241" s="5">
        <v>0.42</v>
      </c>
      <c r="AC241" s="5">
        <v>8.5599999999999999E-3</v>
      </c>
    </row>
    <row r="242" spans="1:29" ht="24.7" x14ac:dyDescent="0.5">
      <c r="A242" s="19"/>
      <c r="B242" s="5">
        <v>225</v>
      </c>
      <c r="C242" s="162"/>
      <c r="D242" s="118">
        <v>1238405</v>
      </c>
      <c r="E242" s="7" t="s">
        <v>421</v>
      </c>
      <c r="F242" s="11" t="s">
        <v>19</v>
      </c>
      <c r="G242" s="101" t="s">
        <v>127</v>
      </c>
      <c r="H242" s="49" t="s">
        <v>115</v>
      </c>
      <c r="I242" s="10" t="s">
        <v>1103</v>
      </c>
      <c r="J242" s="157">
        <v>1990</v>
      </c>
      <c r="K242" s="8">
        <v>2109</v>
      </c>
      <c r="L242" s="156">
        <f t="shared" si="21"/>
        <v>0.06</v>
      </c>
      <c r="M242" s="125">
        <f>VLOOKUP(F242,Оглавление!$J$4:$K$39,2,FALSE)</f>
        <v>0</v>
      </c>
      <c r="N242" s="8">
        <f t="shared" si="19"/>
        <v>2109</v>
      </c>
      <c r="O242" s="105"/>
      <c r="P242" s="8">
        <f t="shared" si="24"/>
        <v>0</v>
      </c>
      <c r="Q242" s="5" t="s">
        <v>1110</v>
      </c>
      <c r="R242" s="14" t="s">
        <v>1107</v>
      </c>
      <c r="S242" s="13" t="s">
        <v>12</v>
      </c>
      <c r="T242" s="3" t="s">
        <v>12</v>
      </c>
      <c r="U242" s="3" t="s">
        <v>12</v>
      </c>
      <c r="V242" s="5">
        <v>0.54</v>
      </c>
      <c r="W242" s="5">
        <v>1.1769999999999999E-2</v>
      </c>
      <c r="X242" s="5">
        <v>1</v>
      </c>
      <c r="Y242" s="5">
        <v>500</v>
      </c>
      <c r="Z242" s="5">
        <v>220</v>
      </c>
      <c r="AA242" s="5">
        <v>107</v>
      </c>
      <c r="AB242" s="5">
        <v>0.54</v>
      </c>
      <c r="AC242" s="5">
        <v>1.1769999999999999E-2</v>
      </c>
    </row>
    <row r="243" spans="1:29" ht="24.7" x14ac:dyDescent="0.5">
      <c r="A243" s="19"/>
      <c r="B243" s="5">
        <v>226</v>
      </c>
      <c r="C243" s="163"/>
      <c r="D243" s="118">
        <v>1238406</v>
      </c>
      <c r="E243" s="7" t="s">
        <v>422</v>
      </c>
      <c r="F243" s="11" t="s">
        <v>19</v>
      </c>
      <c r="G243" s="101" t="s">
        <v>127</v>
      </c>
      <c r="H243" s="49" t="s">
        <v>115</v>
      </c>
      <c r="I243" s="10" t="s">
        <v>1103</v>
      </c>
      <c r="J243" s="157">
        <v>2190</v>
      </c>
      <c r="K243" s="8">
        <v>2321</v>
      </c>
      <c r="L243" s="156">
        <f t="shared" si="21"/>
        <v>0.06</v>
      </c>
      <c r="M243" s="125">
        <f>VLOOKUP(F243,Оглавление!$J$4:$K$39,2,FALSE)</f>
        <v>0</v>
      </c>
      <c r="N243" s="8">
        <f t="shared" si="19"/>
        <v>2321</v>
      </c>
      <c r="O243" s="105"/>
      <c r="P243" s="8">
        <f t="shared" si="24"/>
        <v>0</v>
      </c>
      <c r="Q243" s="5" t="s">
        <v>1110</v>
      </c>
      <c r="R243" s="14" t="s">
        <v>1107</v>
      </c>
      <c r="S243" s="13" t="s">
        <v>12</v>
      </c>
      <c r="T243" s="3" t="s">
        <v>12</v>
      </c>
      <c r="U243" s="3" t="s">
        <v>12</v>
      </c>
      <c r="V243" s="5">
        <v>0.57999999999999996</v>
      </c>
      <c r="W243" s="5">
        <v>1.6049999999999998E-2</v>
      </c>
      <c r="X243" s="5">
        <v>1</v>
      </c>
      <c r="Y243" s="5">
        <v>600</v>
      </c>
      <c r="Z243" s="5">
        <v>250</v>
      </c>
      <c r="AA243" s="5">
        <v>107</v>
      </c>
      <c r="AB243" s="5">
        <v>0.57999999999999996</v>
      </c>
      <c r="AC243" s="5">
        <v>1.6049999999999998E-2</v>
      </c>
    </row>
    <row r="244" spans="1:29" x14ac:dyDescent="0.5">
      <c r="A244" s="61" t="s">
        <v>12</v>
      </c>
      <c r="B244" s="5">
        <v>227</v>
      </c>
      <c r="C244" s="147" t="s">
        <v>63</v>
      </c>
      <c r="D244" s="132"/>
      <c r="E244" s="132"/>
      <c r="F244" s="133"/>
      <c r="G244" s="132"/>
      <c r="H244" s="132"/>
      <c r="I244" s="134"/>
      <c r="J244" s="158"/>
      <c r="K244" s="135"/>
      <c r="L244" s="135"/>
      <c r="M244" s="135"/>
      <c r="N244" s="135"/>
      <c r="O244" s="136"/>
      <c r="P244" s="135"/>
      <c r="Q244" s="52"/>
      <c r="R244" s="72"/>
      <c r="S244" s="69"/>
      <c r="T244" s="70"/>
      <c r="U244" s="70"/>
      <c r="V244" s="52"/>
      <c r="W244" s="52"/>
      <c r="X244" s="52"/>
      <c r="Y244" s="52"/>
      <c r="Z244" s="52"/>
      <c r="AA244" s="52"/>
      <c r="AB244" s="52"/>
      <c r="AC244" s="52"/>
    </row>
    <row r="245" spans="1:29" ht="24.7" x14ac:dyDescent="0.5">
      <c r="A245" s="58"/>
      <c r="B245" s="5">
        <v>228</v>
      </c>
      <c r="C245" s="161"/>
      <c r="D245" s="118">
        <v>1135700</v>
      </c>
      <c r="E245" s="6" t="s">
        <v>423</v>
      </c>
      <c r="F245" s="11" t="s">
        <v>44</v>
      </c>
      <c r="G245" s="18" t="s">
        <v>157</v>
      </c>
      <c r="H245" s="49" t="s">
        <v>115</v>
      </c>
      <c r="I245" s="5" t="s">
        <v>1103</v>
      </c>
      <c r="J245" s="157">
        <v>34</v>
      </c>
      <c r="K245" s="8">
        <v>36</v>
      </c>
      <c r="L245" s="156">
        <f t="shared" ref="L245:L308" si="25">ROUND(K245/J245-1,2)</f>
        <v>0.06</v>
      </c>
      <c r="M245" s="125">
        <f>VLOOKUP(F245,Оглавление!$J$4:$K$39,2,FALSE)</f>
        <v>0</v>
      </c>
      <c r="N245" s="8">
        <f t="shared" si="19"/>
        <v>36</v>
      </c>
      <c r="O245" s="105"/>
      <c r="P245" s="8">
        <f t="shared" si="3"/>
        <v>0</v>
      </c>
      <c r="Q245" s="5" t="s">
        <v>1106</v>
      </c>
      <c r="R245" s="14" t="s">
        <v>1107</v>
      </c>
      <c r="S245" s="60" t="s">
        <v>1140</v>
      </c>
      <c r="T245" s="59" t="s">
        <v>12</v>
      </c>
      <c r="U245" s="3" t="s">
        <v>12</v>
      </c>
      <c r="V245" s="5">
        <v>3.0000000000000001E-3</v>
      </c>
      <c r="W245" s="5">
        <v>1.2999999999999999E-5</v>
      </c>
      <c r="X245" s="5">
        <v>100</v>
      </c>
      <c r="Y245" s="5">
        <v>310</v>
      </c>
      <c r="Z245" s="5">
        <v>230</v>
      </c>
      <c r="AA245" s="5">
        <v>30</v>
      </c>
      <c r="AB245" s="5">
        <v>0.28000000000000003</v>
      </c>
      <c r="AC245" s="5">
        <v>1.3124999999999999E-3</v>
      </c>
    </row>
    <row r="246" spans="1:29" ht="24.7" x14ac:dyDescent="0.5">
      <c r="A246" s="58"/>
      <c r="B246" s="5">
        <v>229</v>
      </c>
      <c r="C246" s="162"/>
      <c r="D246" s="118">
        <v>1135701</v>
      </c>
      <c r="E246" s="6" t="s">
        <v>424</v>
      </c>
      <c r="F246" s="11" t="s">
        <v>44</v>
      </c>
      <c r="G246" s="18" t="s">
        <v>158</v>
      </c>
      <c r="H246" s="49" t="s">
        <v>115</v>
      </c>
      <c r="I246" s="5" t="s">
        <v>1103</v>
      </c>
      <c r="J246" s="157">
        <v>41</v>
      </c>
      <c r="K246" s="8">
        <v>44</v>
      </c>
      <c r="L246" s="156">
        <f t="shared" si="25"/>
        <v>7.0000000000000007E-2</v>
      </c>
      <c r="M246" s="125">
        <f>VLOOKUP(F246,Оглавление!$J$4:$K$39,2,FALSE)</f>
        <v>0</v>
      </c>
      <c r="N246" s="8">
        <f t="shared" si="19"/>
        <v>44</v>
      </c>
      <c r="O246" s="105"/>
      <c r="P246" s="8">
        <f t="shared" si="3"/>
        <v>0</v>
      </c>
      <c r="Q246" s="5" t="s">
        <v>1109</v>
      </c>
      <c r="R246" s="14" t="s">
        <v>1107</v>
      </c>
      <c r="S246" s="60" t="s">
        <v>1141</v>
      </c>
      <c r="T246" s="59" t="s">
        <v>12</v>
      </c>
      <c r="U246" s="3" t="s">
        <v>12</v>
      </c>
      <c r="V246" s="5">
        <v>5.0000000000000001E-3</v>
      </c>
      <c r="W246" s="5">
        <v>2.5999999999999998E-5</v>
      </c>
      <c r="X246" s="5">
        <v>100</v>
      </c>
      <c r="Y246" s="5">
        <v>310</v>
      </c>
      <c r="Z246" s="5">
        <v>230</v>
      </c>
      <c r="AA246" s="5">
        <v>40</v>
      </c>
      <c r="AB246" s="5">
        <v>0.5</v>
      </c>
      <c r="AC246" s="5">
        <v>2.6249999999999997E-3</v>
      </c>
    </row>
    <row r="247" spans="1:29" ht="24.7" x14ac:dyDescent="0.5">
      <c r="A247" s="58"/>
      <c r="B247" s="5">
        <v>230</v>
      </c>
      <c r="C247" s="162"/>
      <c r="D247" s="118">
        <v>1135702</v>
      </c>
      <c r="E247" s="6" t="s">
        <v>1295</v>
      </c>
      <c r="F247" s="11" t="s">
        <v>44</v>
      </c>
      <c r="G247" s="18" t="s">
        <v>158</v>
      </c>
      <c r="H247" s="49" t="s">
        <v>115</v>
      </c>
      <c r="I247" s="5" t="s">
        <v>1103</v>
      </c>
      <c r="J247" s="157">
        <v>66</v>
      </c>
      <c r="K247" s="8">
        <v>71</v>
      </c>
      <c r="L247" s="156">
        <f t="shared" si="25"/>
        <v>0.08</v>
      </c>
      <c r="M247" s="125">
        <f>VLOOKUP(F247,Оглавление!$J$4:$K$39,2,FALSE)</f>
        <v>0</v>
      </c>
      <c r="N247" s="8">
        <f t="shared" si="19"/>
        <v>71</v>
      </c>
      <c r="O247" s="105"/>
      <c r="P247" s="8">
        <f t="shared" si="3"/>
        <v>0</v>
      </c>
      <c r="Q247" s="5" t="s">
        <v>1109</v>
      </c>
      <c r="R247" s="14" t="s">
        <v>1107</v>
      </c>
      <c r="S247" s="60" t="s">
        <v>1142</v>
      </c>
      <c r="T247" s="59" t="s">
        <v>12</v>
      </c>
      <c r="U247" s="3" t="s">
        <v>12</v>
      </c>
      <c r="V247" s="5">
        <v>8.0000000000000002E-3</v>
      </c>
      <c r="W247" s="5">
        <v>4.6999999999999997E-5</v>
      </c>
      <c r="X247" s="5">
        <v>50</v>
      </c>
      <c r="Y247" s="5">
        <v>300</v>
      </c>
      <c r="Z247" s="5">
        <v>255</v>
      </c>
      <c r="AA247" s="5">
        <v>185</v>
      </c>
      <c r="AB247" s="5">
        <v>2.2749999999999999</v>
      </c>
      <c r="AC247" s="5">
        <v>1.4153000000000001E-2</v>
      </c>
    </row>
    <row r="248" spans="1:29" ht="24.7" x14ac:dyDescent="0.5">
      <c r="A248" s="58"/>
      <c r="B248" s="5">
        <v>231</v>
      </c>
      <c r="C248" s="162"/>
      <c r="D248" s="118">
        <v>1135703</v>
      </c>
      <c r="E248" s="6" t="s">
        <v>1296</v>
      </c>
      <c r="F248" s="11" t="s">
        <v>44</v>
      </c>
      <c r="G248" s="18" t="s">
        <v>158</v>
      </c>
      <c r="H248" s="49" t="s">
        <v>115</v>
      </c>
      <c r="I248" s="5" t="s">
        <v>1103</v>
      </c>
      <c r="J248" s="157">
        <v>90</v>
      </c>
      <c r="K248" s="8">
        <v>96</v>
      </c>
      <c r="L248" s="156">
        <f t="shared" si="25"/>
        <v>7.0000000000000007E-2</v>
      </c>
      <c r="M248" s="125">
        <f>VLOOKUP(F248,Оглавление!$J$4:$K$39,2,FALSE)</f>
        <v>0</v>
      </c>
      <c r="N248" s="8">
        <f t="shared" si="19"/>
        <v>96</v>
      </c>
      <c r="O248" s="105"/>
      <c r="P248" s="8">
        <f t="shared" si="3"/>
        <v>0</v>
      </c>
      <c r="Q248" s="5" t="s">
        <v>1109</v>
      </c>
      <c r="R248" s="14" t="s">
        <v>1107</v>
      </c>
      <c r="S248" s="60" t="s">
        <v>1143</v>
      </c>
      <c r="T248" s="59" t="s">
        <v>12</v>
      </c>
      <c r="U248" s="3" t="s">
        <v>12</v>
      </c>
      <c r="V248" s="5">
        <v>1.6E-2</v>
      </c>
      <c r="W248" s="5">
        <v>8.7999999999999998E-5</v>
      </c>
      <c r="X248" s="5">
        <v>20</v>
      </c>
      <c r="Y248" s="5">
        <v>300</v>
      </c>
      <c r="Z248" s="5">
        <v>255</v>
      </c>
      <c r="AA248" s="5">
        <v>185</v>
      </c>
      <c r="AB248" s="5">
        <v>2.6</v>
      </c>
      <c r="AC248" s="5">
        <v>1.4153000000000001E-2</v>
      </c>
    </row>
    <row r="249" spans="1:29" ht="24.7" x14ac:dyDescent="0.5">
      <c r="A249" s="58"/>
      <c r="B249" s="5">
        <v>232</v>
      </c>
      <c r="C249" s="162"/>
      <c r="D249" s="118">
        <v>1135704</v>
      </c>
      <c r="E249" s="6" t="s">
        <v>1297</v>
      </c>
      <c r="F249" s="11" t="s">
        <v>44</v>
      </c>
      <c r="G249" s="18" t="s">
        <v>158</v>
      </c>
      <c r="H249" s="49" t="s">
        <v>115</v>
      </c>
      <c r="I249" s="5" t="s">
        <v>1103</v>
      </c>
      <c r="J249" s="157">
        <v>210</v>
      </c>
      <c r="K249" s="8">
        <v>225</v>
      </c>
      <c r="L249" s="156">
        <f t="shared" si="25"/>
        <v>7.0000000000000007E-2</v>
      </c>
      <c r="M249" s="125">
        <f>VLOOKUP(F249,Оглавление!$J$4:$K$39,2,FALSE)</f>
        <v>0</v>
      </c>
      <c r="N249" s="8">
        <f t="shared" si="19"/>
        <v>225</v>
      </c>
      <c r="O249" s="105"/>
      <c r="P249" s="8">
        <f t="shared" si="3"/>
        <v>0</v>
      </c>
      <c r="Q249" s="5" t="s">
        <v>1106</v>
      </c>
      <c r="R249" s="14" t="s">
        <v>1107</v>
      </c>
      <c r="S249" s="4">
        <v>1045464</v>
      </c>
      <c r="T249" s="59" t="s">
        <v>12</v>
      </c>
      <c r="U249" s="3" t="s">
        <v>12</v>
      </c>
      <c r="V249" s="5">
        <v>2.9000000000000001E-2</v>
      </c>
      <c r="W249" s="5">
        <v>1.7699999999999999E-4</v>
      </c>
      <c r="X249" s="5">
        <v>20</v>
      </c>
      <c r="Y249" s="5">
        <v>300</v>
      </c>
      <c r="Z249" s="5">
        <v>255</v>
      </c>
      <c r="AA249" s="5">
        <v>185</v>
      </c>
      <c r="AB249" s="5">
        <v>2.2999999999999998</v>
      </c>
      <c r="AC249" s="5">
        <v>1.4153000000000001E-2</v>
      </c>
    </row>
    <row r="250" spans="1:29" ht="24.7" x14ac:dyDescent="0.5">
      <c r="A250" s="58"/>
      <c r="B250" s="5"/>
      <c r="C250" s="163"/>
      <c r="D250" s="118">
        <v>1237845</v>
      </c>
      <c r="E250" s="6" t="s">
        <v>425</v>
      </c>
      <c r="F250" s="11" t="s">
        <v>187</v>
      </c>
      <c r="G250" s="18" t="s">
        <v>158</v>
      </c>
      <c r="H250" s="49" t="s">
        <v>115</v>
      </c>
      <c r="I250" s="5" t="s">
        <v>1103</v>
      </c>
      <c r="J250" s="157" t="s">
        <v>37</v>
      </c>
      <c r="K250" s="8" t="s">
        <v>37</v>
      </c>
      <c r="L250" s="156"/>
      <c r="M250" s="125" t="str">
        <f>VLOOKUP(F250,Оглавление!$J$4:$K$39,2,FALSE)</f>
        <v>-</v>
      </c>
      <c r="N250" s="8" t="s">
        <v>37</v>
      </c>
      <c r="O250" s="105"/>
      <c r="P250" s="8" t="s">
        <v>37</v>
      </c>
      <c r="Q250" s="5" t="s">
        <v>1110</v>
      </c>
      <c r="R250" s="14" t="s">
        <v>1107</v>
      </c>
      <c r="S250" s="4" t="s">
        <v>1144</v>
      </c>
      <c r="T250" s="59" t="s">
        <v>12</v>
      </c>
      <c r="U250" s="3" t="s">
        <v>12</v>
      </c>
      <c r="V250" s="5" t="s">
        <v>12</v>
      </c>
      <c r="W250" s="5" t="s">
        <v>12</v>
      </c>
      <c r="X250" s="5">
        <v>50</v>
      </c>
      <c r="Y250" s="5" t="s">
        <v>12</v>
      </c>
      <c r="Z250" s="5" t="s">
        <v>12</v>
      </c>
      <c r="AA250" s="5" t="s">
        <v>12</v>
      </c>
      <c r="AB250" s="5" t="s">
        <v>12</v>
      </c>
      <c r="AC250" s="5" t="s">
        <v>12</v>
      </c>
    </row>
    <row r="251" spans="1:29" ht="24.7" x14ac:dyDescent="0.5">
      <c r="A251" s="58"/>
      <c r="B251" s="5">
        <v>233</v>
      </c>
      <c r="C251" s="164"/>
      <c r="D251" s="118">
        <v>1135705</v>
      </c>
      <c r="E251" s="6" t="s">
        <v>426</v>
      </c>
      <c r="F251" s="11" t="s">
        <v>44</v>
      </c>
      <c r="G251" s="18" t="s">
        <v>157</v>
      </c>
      <c r="H251" s="49" t="s">
        <v>115</v>
      </c>
      <c r="I251" s="5" t="s">
        <v>1103</v>
      </c>
      <c r="J251" s="157">
        <v>171</v>
      </c>
      <c r="K251" s="8">
        <v>171</v>
      </c>
      <c r="L251" s="156">
        <f t="shared" si="25"/>
        <v>0</v>
      </c>
      <c r="M251" s="125">
        <f>VLOOKUP(F251,Оглавление!$J$4:$K$39,2,FALSE)</f>
        <v>0</v>
      </c>
      <c r="N251" s="8">
        <f t="shared" si="19"/>
        <v>171</v>
      </c>
      <c r="O251" s="105"/>
      <c r="P251" s="8">
        <f t="shared" si="3"/>
        <v>0</v>
      </c>
      <c r="Q251" s="5" t="s">
        <v>1106</v>
      </c>
      <c r="R251" s="14" t="s">
        <v>1107</v>
      </c>
      <c r="S251" s="4">
        <v>1008679</v>
      </c>
      <c r="T251" s="59" t="s">
        <v>12</v>
      </c>
      <c r="U251" s="3" t="s">
        <v>12</v>
      </c>
      <c r="V251" s="5">
        <v>6.3E-3</v>
      </c>
      <c r="W251" s="5">
        <v>1.95E-5</v>
      </c>
      <c r="X251" s="5">
        <v>50</v>
      </c>
      <c r="Y251" s="5">
        <v>200</v>
      </c>
      <c r="Z251" s="5">
        <v>280</v>
      </c>
      <c r="AA251" s="5">
        <v>20</v>
      </c>
      <c r="AB251" s="5">
        <v>0.315</v>
      </c>
      <c r="AC251" s="5">
        <v>1.2750000000000001E-3</v>
      </c>
    </row>
    <row r="252" spans="1:29" ht="24.7" x14ac:dyDescent="0.5">
      <c r="A252" s="58"/>
      <c r="B252" s="5">
        <v>234</v>
      </c>
      <c r="C252" s="164"/>
      <c r="D252" s="118">
        <v>1135706</v>
      </c>
      <c r="E252" s="6" t="s">
        <v>427</v>
      </c>
      <c r="F252" s="11" t="s">
        <v>44</v>
      </c>
      <c r="G252" s="18" t="s">
        <v>158</v>
      </c>
      <c r="H252" s="49" t="s">
        <v>115</v>
      </c>
      <c r="I252" s="5" t="s">
        <v>1103</v>
      </c>
      <c r="J252" s="157">
        <v>312</v>
      </c>
      <c r="K252" s="8">
        <v>312</v>
      </c>
      <c r="L252" s="156">
        <f t="shared" si="25"/>
        <v>0</v>
      </c>
      <c r="M252" s="125">
        <f>VLOOKUP(F252,Оглавление!$J$4:$K$39,2,FALSE)</f>
        <v>0</v>
      </c>
      <c r="N252" s="8">
        <f t="shared" si="19"/>
        <v>312</v>
      </c>
      <c r="O252" s="105"/>
      <c r="P252" s="8">
        <f t="shared" si="3"/>
        <v>0</v>
      </c>
      <c r="Q252" s="5" t="s">
        <v>1106</v>
      </c>
      <c r="R252" s="14" t="s">
        <v>1107</v>
      </c>
      <c r="S252" s="4">
        <v>1008680</v>
      </c>
      <c r="T252" s="59" t="s">
        <v>12</v>
      </c>
      <c r="U252" s="3" t="s">
        <v>12</v>
      </c>
      <c r="V252" s="5">
        <v>1.1599999999999999E-2</v>
      </c>
      <c r="W252" s="5">
        <v>3.8999999999999999E-5</v>
      </c>
      <c r="X252" s="5">
        <v>50</v>
      </c>
      <c r="Y252" s="5">
        <v>230</v>
      </c>
      <c r="Z252" s="5">
        <v>320</v>
      </c>
      <c r="AA252" s="5">
        <v>30</v>
      </c>
      <c r="AB252" s="5">
        <v>0.57999999999999996</v>
      </c>
      <c r="AC252" s="5">
        <v>2.5500000000000002E-3</v>
      </c>
    </row>
    <row r="253" spans="1:29" ht="24.7" x14ac:dyDescent="0.5">
      <c r="A253" s="58"/>
      <c r="B253" s="5">
        <v>235</v>
      </c>
      <c r="C253" s="164"/>
      <c r="D253" s="118">
        <v>1135707</v>
      </c>
      <c r="E253" s="6" t="s">
        <v>428</v>
      </c>
      <c r="F253" s="11" t="s">
        <v>44</v>
      </c>
      <c r="G253" s="18" t="s">
        <v>158</v>
      </c>
      <c r="H253" s="49" t="s">
        <v>115</v>
      </c>
      <c r="I253" s="5" t="s">
        <v>1103</v>
      </c>
      <c r="J253" s="157">
        <v>552</v>
      </c>
      <c r="K253" s="8">
        <v>552</v>
      </c>
      <c r="L253" s="156">
        <f t="shared" si="25"/>
        <v>0</v>
      </c>
      <c r="M253" s="125">
        <f>VLOOKUP(F253,Оглавление!$J$4:$K$39,2,FALSE)</f>
        <v>0</v>
      </c>
      <c r="N253" s="8">
        <f t="shared" si="19"/>
        <v>552</v>
      </c>
      <c r="O253" s="105"/>
      <c r="P253" s="8">
        <f t="shared" si="3"/>
        <v>0</v>
      </c>
      <c r="Q253" s="5" t="s">
        <v>1106</v>
      </c>
      <c r="R253" s="14" t="s">
        <v>1107</v>
      </c>
      <c r="S253" s="4">
        <v>1008681</v>
      </c>
      <c r="T253" s="59" t="s">
        <v>12</v>
      </c>
      <c r="U253" s="3" t="s">
        <v>12</v>
      </c>
      <c r="V253" s="5">
        <v>2.06E-2</v>
      </c>
      <c r="W253" s="5">
        <v>6.5000000000000008E-5</v>
      </c>
      <c r="X253" s="5">
        <v>25</v>
      </c>
      <c r="Y253" s="5">
        <v>230</v>
      </c>
      <c r="Z253" s="5">
        <v>320</v>
      </c>
      <c r="AA253" s="5">
        <v>30</v>
      </c>
      <c r="AB253" s="5">
        <v>0.51500000000000001</v>
      </c>
      <c r="AC253" s="5">
        <v>2.4999999999999996E-3</v>
      </c>
    </row>
    <row r="254" spans="1:29" ht="24.7" x14ac:dyDescent="0.5">
      <c r="A254" s="58"/>
      <c r="B254" s="5">
        <v>236</v>
      </c>
      <c r="C254" s="164"/>
      <c r="D254" s="118">
        <v>1135708</v>
      </c>
      <c r="E254" s="6" t="s">
        <v>429</v>
      </c>
      <c r="F254" s="11" t="s">
        <v>44</v>
      </c>
      <c r="G254" s="18" t="s">
        <v>158</v>
      </c>
      <c r="H254" s="49" t="s">
        <v>115</v>
      </c>
      <c r="I254" s="5" t="s">
        <v>1103</v>
      </c>
      <c r="J254" s="157">
        <v>1150</v>
      </c>
      <c r="K254" s="8">
        <v>1150</v>
      </c>
      <c r="L254" s="156">
        <f t="shared" si="25"/>
        <v>0</v>
      </c>
      <c r="M254" s="125">
        <f>VLOOKUP(F254,Оглавление!$J$4:$K$39,2,FALSE)</f>
        <v>0</v>
      </c>
      <c r="N254" s="8">
        <f t="shared" si="19"/>
        <v>1150</v>
      </c>
      <c r="O254" s="105"/>
      <c r="P254" s="8">
        <f t="shared" si="3"/>
        <v>0</v>
      </c>
      <c r="Q254" s="5" t="s">
        <v>1106</v>
      </c>
      <c r="R254" s="14" t="s">
        <v>1107</v>
      </c>
      <c r="S254" s="4">
        <v>1001245</v>
      </c>
      <c r="T254" s="59" t="s">
        <v>12</v>
      </c>
      <c r="U254" s="3" t="s">
        <v>12</v>
      </c>
      <c r="V254" s="5">
        <v>4.24E-2</v>
      </c>
      <c r="W254" s="5">
        <v>1.6250000000000002E-4</v>
      </c>
      <c r="X254" s="5">
        <v>10</v>
      </c>
      <c r="Y254" s="5">
        <v>200</v>
      </c>
      <c r="Z254" s="5">
        <v>300</v>
      </c>
      <c r="AA254" s="5">
        <v>40</v>
      </c>
      <c r="AB254" s="5">
        <v>0.42399999999999999</v>
      </c>
      <c r="AC254" s="5">
        <v>2.1249999999999997E-3</v>
      </c>
    </row>
    <row r="255" spans="1:29" ht="24.7" x14ac:dyDescent="0.5">
      <c r="A255" s="58"/>
      <c r="B255" s="5">
        <v>237</v>
      </c>
      <c r="C255" s="164"/>
      <c r="D255" s="118">
        <v>1135709</v>
      </c>
      <c r="E255" s="6" t="s">
        <v>430</v>
      </c>
      <c r="F255" s="11" t="s">
        <v>44</v>
      </c>
      <c r="G255" s="18" t="s">
        <v>158</v>
      </c>
      <c r="H255" s="49" t="s">
        <v>115</v>
      </c>
      <c r="I255" s="5" t="s">
        <v>1103</v>
      </c>
      <c r="J255" s="157">
        <v>3337</v>
      </c>
      <c r="K255" s="8">
        <v>3337</v>
      </c>
      <c r="L255" s="156">
        <f t="shared" si="25"/>
        <v>0</v>
      </c>
      <c r="M255" s="125">
        <f>VLOOKUP(F255,Оглавление!$J$4:$K$39,2,FALSE)</f>
        <v>0</v>
      </c>
      <c r="N255" s="8">
        <f t="shared" si="19"/>
        <v>3337</v>
      </c>
      <c r="O255" s="105"/>
      <c r="P255" s="8">
        <f t="shared" si="3"/>
        <v>0</v>
      </c>
      <c r="Q255" s="5" t="s">
        <v>1106</v>
      </c>
      <c r="R255" s="14" t="s">
        <v>1107</v>
      </c>
      <c r="S255" s="4">
        <v>1008683</v>
      </c>
      <c r="T255" s="59" t="s">
        <v>12</v>
      </c>
      <c r="U255" s="3" t="s">
        <v>12</v>
      </c>
      <c r="V255" s="5">
        <v>8.5999999999999993E-2</v>
      </c>
      <c r="W255" s="5">
        <v>3.6400000000000001E-4</v>
      </c>
      <c r="X255" s="5">
        <v>5</v>
      </c>
      <c r="Y255" s="5">
        <v>200</v>
      </c>
      <c r="Z255" s="5">
        <v>300</v>
      </c>
      <c r="AA255" s="5">
        <v>30</v>
      </c>
      <c r="AB255" s="5">
        <v>0.43</v>
      </c>
      <c r="AC255" s="5">
        <v>1.8214285714285715E-3</v>
      </c>
    </row>
    <row r="256" spans="1:29" ht="24.7" x14ac:dyDescent="0.5">
      <c r="A256" s="58"/>
      <c r="B256" s="5">
        <v>238</v>
      </c>
      <c r="C256" s="164"/>
      <c r="D256" s="118">
        <v>1135710</v>
      </c>
      <c r="E256" s="6" t="s">
        <v>431</v>
      </c>
      <c r="F256" s="11" t="s">
        <v>44</v>
      </c>
      <c r="G256" s="18" t="s">
        <v>157</v>
      </c>
      <c r="H256" s="49" t="s">
        <v>115</v>
      </c>
      <c r="I256" s="5" t="s">
        <v>1103</v>
      </c>
      <c r="J256" s="157">
        <v>130</v>
      </c>
      <c r="K256" s="8">
        <v>130</v>
      </c>
      <c r="L256" s="156">
        <f t="shared" si="25"/>
        <v>0</v>
      </c>
      <c r="M256" s="125">
        <f>VLOOKUP(F256,Оглавление!$J$4:$K$39,2,FALSE)</f>
        <v>0</v>
      </c>
      <c r="N256" s="8">
        <f t="shared" si="19"/>
        <v>130</v>
      </c>
      <c r="O256" s="105"/>
      <c r="P256" s="8">
        <f t="shared" si="3"/>
        <v>0</v>
      </c>
      <c r="Q256" s="5" t="s">
        <v>1106</v>
      </c>
      <c r="R256" s="14" t="s">
        <v>1107</v>
      </c>
      <c r="S256" s="4">
        <v>1008669</v>
      </c>
      <c r="T256" s="59" t="s">
        <v>12</v>
      </c>
      <c r="U256" s="3" t="s">
        <v>12</v>
      </c>
      <c r="V256" s="5">
        <v>4.7999999999999996E-3</v>
      </c>
      <c r="W256" s="5">
        <v>1.2187500000000001E-5</v>
      </c>
      <c r="X256" s="5">
        <v>50</v>
      </c>
      <c r="Y256" s="5">
        <v>180</v>
      </c>
      <c r="Z256" s="5">
        <v>240</v>
      </c>
      <c r="AA256" s="5">
        <v>20</v>
      </c>
      <c r="AB256" s="5">
        <v>0.24</v>
      </c>
      <c r="AC256" s="5">
        <v>7.9687499999999984E-4</v>
      </c>
    </row>
    <row r="257" spans="1:29" ht="24.7" x14ac:dyDescent="0.5">
      <c r="A257" s="58"/>
      <c r="B257" s="5">
        <v>239</v>
      </c>
      <c r="C257" s="164"/>
      <c r="D257" s="118">
        <v>1135711</v>
      </c>
      <c r="E257" s="6" t="s">
        <v>432</v>
      </c>
      <c r="F257" s="11" t="s">
        <v>44</v>
      </c>
      <c r="G257" s="18" t="s">
        <v>158</v>
      </c>
      <c r="H257" s="49" t="s">
        <v>115</v>
      </c>
      <c r="I257" s="5" t="s">
        <v>1103</v>
      </c>
      <c r="J257" s="157">
        <v>219</v>
      </c>
      <c r="K257" s="8">
        <v>219</v>
      </c>
      <c r="L257" s="156">
        <f t="shared" si="25"/>
        <v>0</v>
      </c>
      <c r="M257" s="125">
        <f>VLOOKUP(F257,Оглавление!$J$4:$K$39,2,FALSE)</f>
        <v>0</v>
      </c>
      <c r="N257" s="8">
        <f t="shared" si="19"/>
        <v>219</v>
      </c>
      <c r="O257" s="105"/>
      <c r="P257" s="8">
        <f t="shared" si="3"/>
        <v>0</v>
      </c>
      <c r="Q257" s="5" t="s">
        <v>1106</v>
      </c>
      <c r="R257" s="14" t="s">
        <v>1107</v>
      </c>
      <c r="S257" s="4">
        <v>1008932</v>
      </c>
      <c r="T257" s="59" t="s">
        <v>12</v>
      </c>
      <c r="U257" s="3" t="s">
        <v>12</v>
      </c>
      <c r="V257" s="5">
        <v>8.199999999999999E-3</v>
      </c>
      <c r="W257" s="5">
        <v>2.4375000000000003E-5</v>
      </c>
      <c r="X257" s="5">
        <v>50</v>
      </c>
      <c r="Y257" s="5">
        <v>200</v>
      </c>
      <c r="Z257" s="5">
        <v>300</v>
      </c>
      <c r="AA257" s="5">
        <v>30</v>
      </c>
      <c r="AB257" s="5">
        <v>0.40999999999999992</v>
      </c>
      <c r="AC257" s="5">
        <v>1.5937499999999997E-3</v>
      </c>
    </row>
    <row r="258" spans="1:29" ht="24.7" x14ac:dyDescent="0.5">
      <c r="A258" s="58"/>
      <c r="B258" s="5">
        <v>240</v>
      </c>
      <c r="C258" s="164"/>
      <c r="D258" s="118">
        <v>1135712</v>
      </c>
      <c r="E258" s="6" t="s">
        <v>433</v>
      </c>
      <c r="F258" s="11" t="s">
        <v>44</v>
      </c>
      <c r="G258" s="18" t="s">
        <v>158</v>
      </c>
      <c r="H258" s="49" t="s">
        <v>115</v>
      </c>
      <c r="I258" s="5" t="s">
        <v>1103</v>
      </c>
      <c r="J258" s="157">
        <v>390</v>
      </c>
      <c r="K258" s="8">
        <v>390</v>
      </c>
      <c r="L258" s="156">
        <f t="shared" si="25"/>
        <v>0</v>
      </c>
      <c r="M258" s="125">
        <f>VLOOKUP(F258,Оглавление!$J$4:$K$39,2,FALSE)</f>
        <v>0</v>
      </c>
      <c r="N258" s="8">
        <f t="shared" si="19"/>
        <v>390</v>
      </c>
      <c r="O258" s="105"/>
      <c r="P258" s="8">
        <f t="shared" si="3"/>
        <v>0</v>
      </c>
      <c r="Q258" s="5" t="s">
        <v>1106</v>
      </c>
      <c r="R258" s="14" t="s">
        <v>1107</v>
      </c>
      <c r="S258" s="4">
        <v>1008671</v>
      </c>
      <c r="T258" s="59" t="s">
        <v>12</v>
      </c>
      <c r="U258" s="3" t="s">
        <v>12</v>
      </c>
      <c r="V258" s="5">
        <v>1.46E-2</v>
      </c>
      <c r="W258" s="5">
        <v>4.8750000000000006E-5</v>
      </c>
      <c r="X258" s="5">
        <v>25</v>
      </c>
      <c r="Y258" s="5">
        <v>200</v>
      </c>
      <c r="Z258" s="5">
        <v>300</v>
      </c>
      <c r="AA258" s="5">
        <v>30</v>
      </c>
      <c r="AB258" s="5">
        <v>0.36499999999999999</v>
      </c>
      <c r="AC258" s="5">
        <v>1.5937499999999997E-3</v>
      </c>
    </row>
    <row r="259" spans="1:29" ht="24.7" x14ac:dyDescent="0.5">
      <c r="A259" s="58"/>
      <c r="B259" s="5">
        <v>241</v>
      </c>
      <c r="C259" s="164"/>
      <c r="D259" s="118">
        <v>1135713</v>
      </c>
      <c r="E259" s="6" t="s">
        <v>434</v>
      </c>
      <c r="F259" s="11" t="s">
        <v>44</v>
      </c>
      <c r="G259" s="18" t="s">
        <v>158</v>
      </c>
      <c r="H259" s="49" t="s">
        <v>115</v>
      </c>
      <c r="I259" s="5" t="s">
        <v>1103</v>
      </c>
      <c r="J259" s="157">
        <v>776</v>
      </c>
      <c r="K259" s="8">
        <v>776</v>
      </c>
      <c r="L259" s="156">
        <f t="shared" si="25"/>
        <v>0</v>
      </c>
      <c r="M259" s="125">
        <f>VLOOKUP(F259,Оглавление!$J$4:$K$39,2,FALSE)</f>
        <v>0</v>
      </c>
      <c r="N259" s="8">
        <f t="shared" si="19"/>
        <v>776</v>
      </c>
      <c r="O259" s="105"/>
      <c r="P259" s="8">
        <f t="shared" si="3"/>
        <v>0</v>
      </c>
      <c r="Q259" s="5" t="s">
        <v>1106</v>
      </c>
      <c r="R259" s="14" t="s">
        <v>1107</v>
      </c>
      <c r="S259" s="4">
        <v>1001235</v>
      </c>
      <c r="T259" s="59" t="s">
        <v>12</v>
      </c>
      <c r="U259" s="3" t="s">
        <v>12</v>
      </c>
      <c r="V259" s="5">
        <v>2.9000000000000001E-2</v>
      </c>
      <c r="W259" s="5">
        <v>9.7500000000000012E-5</v>
      </c>
      <c r="X259" s="5">
        <v>10</v>
      </c>
      <c r="Y259" s="5">
        <v>200</v>
      </c>
      <c r="Z259" s="5">
        <v>300</v>
      </c>
      <c r="AA259" s="5">
        <v>20</v>
      </c>
      <c r="AB259" s="5">
        <v>0.28999999999999998</v>
      </c>
      <c r="AC259" s="5">
        <v>1.2749999999999999E-3</v>
      </c>
    </row>
    <row r="260" spans="1:29" ht="24.7" x14ac:dyDescent="0.5">
      <c r="A260" s="58"/>
      <c r="B260" s="5">
        <v>242</v>
      </c>
      <c r="C260" s="164"/>
      <c r="D260" s="118">
        <v>1135714</v>
      </c>
      <c r="E260" s="6" t="s">
        <v>435</v>
      </c>
      <c r="F260" s="11" t="s">
        <v>44</v>
      </c>
      <c r="G260" s="18" t="s">
        <v>158</v>
      </c>
      <c r="H260" s="49" t="s">
        <v>115</v>
      </c>
      <c r="I260" s="5" t="s">
        <v>1103</v>
      </c>
      <c r="J260" s="157">
        <v>2131</v>
      </c>
      <c r="K260" s="8">
        <v>2131</v>
      </c>
      <c r="L260" s="156">
        <f t="shared" si="25"/>
        <v>0</v>
      </c>
      <c r="M260" s="125">
        <f>VLOOKUP(F260,Оглавление!$J$4:$K$39,2,FALSE)</f>
        <v>0</v>
      </c>
      <c r="N260" s="8">
        <f t="shared" si="19"/>
        <v>2131</v>
      </c>
      <c r="O260" s="105"/>
      <c r="P260" s="8">
        <f t="shared" si="3"/>
        <v>0</v>
      </c>
      <c r="Q260" s="5" t="s">
        <v>1106</v>
      </c>
      <c r="R260" s="14" t="s">
        <v>1107</v>
      </c>
      <c r="S260" s="4">
        <v>1008673</v>
      </c>
      <c r="T260" s="59" t="s">
        <v>12</v>
      </c>
      <c r="U260" s="3" t="s">
        <v>12</v>
      </c>
      <c r="V260" s="5">
        <v>5.6000000000000001E-2</v>
      </c>
      <c r="W260" s="5">
        <v>2.5500000000000002E-4</v>
      </c>
      <c r="X260" s="5">
        <v>10</v>
      </c>
      <c r="Y260" s="5">
        <v>230</v>
      </c>
      <c r="Z260" s="5">
        <v>320</v>
      </c>
      <c r="AA260" s="5">
        <v>30</v>
      </c>
      <c r="AB260" s="5">
        <v>0.56000000000000005</v>
      </c>
      <c r="AC260" s="5">
        <v>2.5499999999999997E-3</v>
      </c>
    </row>
    <row r="261" spans="1:29" ht="24.7" x14ac:dyDescent="0.5">
      <c r="A261" s="58"/>
      <c r="B261" s="5">
        <v>243</v>
      </c>
      <c r="C261" s="164"/>
      <c r="D261" s="118">
        <v>1135715</v>
      </c>
      <c r="E261" s="6" t="s">
        <v>436</v>
      </c>
      <c r="F261" s="11" t="s">
        <v>44</v>
      </c>
      <c r="G261" s="18" t="s">
        <v>158</v>
      </c>
      <c r="H261" s="49" t="s">
        <v>115</v>
      </c>
      <c r="I261" s="5" t="s">
        <v>1103</v>
      </c>
      <c r="J261" s="157">
        <v>179</v>
      </c>
      <c r="K261" s="8">
        <v>179</v>
      </c>
      <c r="L261" s="156">
        <f t="shared" si="25"/>
        <v>0</v>
      </c>
      <c r="M261" s="125">
        <f>VLOOKUP(F261,Оглавление!$J$4:$K$39,2,FALSE)</f>
        <v>0</v>
      </c>
      <c r="N261" s="8">
        <f t="shared" si="19"/>
        <v>179</v>
      </c>
      <c r="O261" s="105"/>
      <c r="P261" s="8">
        <f t="shared" si="3"/>
        <v>0</v>
      </c>
      <c r="Q261" s="5" t="s">
        <v>1106</v>
      </c>
      <c r="R261" s="14" t="s">
        <v>1107</v>
      </c>
      <c r="S261" s="4">
        <v>1008674</v>
      </c>
      <c r="T261" s="59" t="s">
        <v>12</v>
      </c>
      <c r="U261" s="3" t="s">
        <v>12</v>
      </c>
      <c r="V261" s="5">
        <v>6.7000000000000002E-3</v>
      </c>
      <c r="W261" s="5">
        <v>1.95E-5</v>
      </c>
      <c r="X261" s="5">
        <v>50</v>
      </c>
      <c r="Y261" s="5">
        <v>180</v>
      </c>
      <c r="Z261" s="5">
        <v>240</v>
      </c>
      <c r="AA261" s="5">
        <v>30</v>
      </c>
      <c r="AB261" s="5">
        <v>0.33500000000000002</v>
      </c>
      <c r="AC261" s="5">
        <v>1.2750000000000001E-3</v>
      </c>
    </row>
    <row r="262" spans="1:29" ht="24.7" x14ac:dyDescent="0.5">
      <c r="A262" s="58"/>
      <c r="B262" s="5">
        <v>244</v>
      </c>
      <c r="C262" s="164"/>
      <c r="D262" s="118">
        <v>1135716</v>
      </c>
      <c r="E262" s="6" t="s">
        <v>437</v>
      </c>
      <c r="F262" s="11" t="s">
        <v>44</v>
      </c>
      <c r="G262" s="18" t="s">
        <v>158</v>
      </c>
      <c r="H262" s="49" t="s">
        <v>115</v>
      </c>
      <c r="I262" s="5" t="s">
        <v>1103</v>
      </c>
      <c r="J262" s="157">
        <v>292</v>
      </c>
      <c r="K262" s="8">
        <v>292</v>
      </c>
      <c r="L262" s="156">
        <f t="shared" si="25"/>
        <v>0</v>
      </c>
      <c r="M262" s="125">
        <f>VLOOKUP(F262,Оглавление!$J$4:$K$39,2,FALSE)</f>
        <v>0</v>
      </c>
      <c r="N262" s="8">
        <f t="shared" si="19"/>
        <v>292</v>
      </c>
      <c r="O262" s="105"/>
      <c r="P262" s="8">
        <f t="shared" si="3"/>
        <v>0</v>
      </c>
      <c r="Q262" s="5" t="s">
        <v>1109</v>
      </c>
      <c r="R262" s="14" t="s">
        <v>1107</v>
      </c>
      <c r="S262" s="4">
        <v>1008675</v>
      </c>
      <c r="T262" s="59" t="s">
        <v>12</v>
      </c>
      <c r="U262" s="3" t="s">
        <v>12</v>
      </c>
      <c r="V262" s="5">
        <v>1.0699999999999999E-2</v>
      </c>
      <c r="W262" s="5">
        <v>3.8999999999999999E-5</v>
      </c>
      <c r="X262" s="5">
        <v>25</v>
      </c>
      <c r="Y262" s="5">
        <v>200</v>
      </c>
      <c r="Z262" s="5">
        <v>280</v>
      </c>
      <c r="AA262" s="5">
        <v>20</v>
      </c>
      <c r="AB262" s="5">
        <v>0.26750000000000002</v>
      </c>
      <c r="AC262" s="5">
        <v>1.2750000000000001E-3</v>
      </c>
    </row>
    <row r="263" spans="1:29" ht="24.7" x14ac:dyDescent="0.5">
      <c r="A263" s="58"/>
      <c r="B263" s="5">
        <v>245</v>
      </c>
      <c r="C263" s="164"/>
      <c r="D263" s="118">
        <v>1135717</v>
      </c>
      <c r="E263" s="6" t="s">
        <v>438</v>
      </c>
      <c r="F263" s="11" t="s">
        <v>44</v>
      </c>
      <c r="G263" s="18" t="s">
        <v>158</v>
      </c>
      <c r="H263" s="49" t="s">
        <v>115</v>
      </c>
      <c r="I263" s="5" t="s">
        <v>1103</v>
      </c>
      <c r="J263" s="157">
        <v>322</v>
      </c>
      <c r="K263" s="8">
        <v>322</v>
      </c>
      <c r="L263" s="156">
        <f t="shared" si="25"/>
        <v>0</v>
      </c>
      <c r="M263" s="125">
        <f>VLOOKUP(F263,Оглавление!$J$4:$K$39,2,FALSE)</f>
        <v>0</v>
      </c>
      <c r="N263" s="8">
        <f t="shared" ref="N263:N326" si="26">K263*(1-M263)</f>
        <v>322</v>
      </c>
      <c r="O263" s="105"/>
      <c r="P263" s="8">
        <f t="shared" si="3"/>
        <v>0</v>
      </c>
      <c r="Q263" s="5" t="s">
        <v>1106</v>
      </c>
      <c r="R263" s="14" t="s">
        <v>1107</v>
      </c>
      <c r="S263" s="4">
        <v>1008676</v>
      </c>
      <c r="T263" s="59" t="s">
        <v>12</v>
      </c>
      <c r="U263" s="3" t="s">
        <v>12</v>
      </c>
      <c r="V263" s="5">
        <v>1.1900000000000001E-2</v>
      </c>
      <c r="W263" s="5">
        <v>4.8750000000000006E-5</v>
      </c>
      <c r="X263" s="5">
        <v>25</v>
      </c>
      <c r="Y263" s="5">
        <v>200</v>
      </c>
      <c r="Z263" s="5">
        <v>300</v>
      </c>
      <c r="AA263" s="5">
        <v>30</v>
      </c>
      <c r="AB263" s="5">
        <v>0.29749999999999999</v>
      </c>
      <c r="AC263" s="5">
        <v>1.5937499999999997E-3</v>
      </c>
    </row>
    <row r="264" spans="1:29" ht="24.7" x14ac:dyDescent="0.5">
      <c r="A264" s="58"/>
      <c r="B264" s="5">
        <v>246</v>
      </c>
      <c r="C264" s="164"/>
      <c r="D264" s="118">
        <v>1135718</v>
      </c>
      <c r="E264" s="6" t="s">
        <v>439</v>
      </c>
      <c r="F264" s="11" t="s">
        <v>44</v>
      </c>
      <c r="G264" s="18" t="s">
        <v>158</v>
      </c>
      <c r="H264" s="49" t="s">
        <v>115</v>
      </c>
      <c r="I264" s="5" t="s">
        <v>1103</v>
      </c>
      <c r="J264" s="157">
        <v>617</v>
      </c>
      <c r="K264" s="8">
        <v>617</v>
      </c>
      <c r="L264" s="156">
        <f t="shared" si="25"/>
        <v>0</v>
      </c>
      <c r="M264" s="125">
        <f>VLOOKUP(F264,Оглавление!$J$4:$K$39,2,FALSE)</f>
        <v>0</v>
      </c>
      <c r="N264" s="8">
        <f t="shared" si="26"/>
        <v>617</v>
      </c>
      <c r="O264" s="105"/>
      <c r="P264" s="8">
        <f t="shared" si="3"/>
        <v>0</v>
      </c>
      <c r="Q264" s="5" t="s">
        <v>1109</v>
      </c>
      <c r="R264" s="14" t="s">
        <v>1107</v>
      </c>
      <c r="S264" s="4">
        <v>1001240</v>
      </c>
      <c r="T264" s="59" t="s">
        <v>12</v>
      </c>
      <c r="U264" s="3" t="s">
        <v>12</v>
      </c>
      <c r="V264" s="5">
        <v>2.1499999999999998E-2</v>
      </c>
      <c r="W264" s="5">
        <v>8.125000000000001E-5</v>
      </c>
      <c r="X264" s="5">
        <v>20</v>
      </c>
      <c r="Y264" s="5">
        <v>200</v>
      </c>
      <c r="Z264" s="5">
        <v>300</v>
      </c>
      <c r="AA264" s="5">
        <v>40</v>
      </c>
      <c r="AB264" s="5">
        <v>0.43</v>
      </c>
      <c r="AC264" s="5">
        <v>2.1249999999999997E-3</v>
      </c>
    </row>
    <row r="265" spans="1:29" ht="24.7" x14ac:dyDescent="0.5">
      <c r="A265" s="58"/>
      <c r="B265" s="5">
        <v>247</v>
      </c>
      <c r="C265" s="164"/>
      <c r="D265" s="118">
        <v>1135719</v>
      </c>
      <c r="E265" s="6" t="s">
        <v>440</v>
      </c>
      <c r="F265" s="11" t="s">
        <v>44</v>
      </c>
      <c r="G265" s="18" t="s">
        <v>158</v>
      </c>
      <c r="H265" s="49" t="s">
        <v>115</v>
      </c>
      <c r="I265" s="5" t="s">
        <v>1103</v>
      </c>
      <c r="J265" s="157">
        <v>1677</v>
      </c>
      <c r="K265" s="8">
        <v>1677</v>
      </c>
      <c r="L265" s="156">
        <f t="shared" si="25"/>
        <v>0</v>
      </c>
      <c r="M265" s="125">
        <f>VLOOKUP(F265,Оглавление!$J$4:$K$39,2,FALSE)</f>
        <v>0</v>
      </c>
      <c r="N265" s="8">
        <f t="shared" si="26"/>
        <v>1677</v>
      </c>
      <c r="O265" s="105"/>
      <c r="P265" s="8">
        <f t="shared" si="3"/>
        <v>0</v>
      </c>
      <c r="Q265" s="5" t="s">
        <v>1109</v>
      </c>
      <c r="R265" s="14" t="s">
        <v>1107</v>
      </c>
      <c r="S265" s="4">
        <v>1008678</v>
      </c>
      <c r="T265" s="59" t="s">
        <v>12</v>
      </c>
      <c r="U265" s="3" t="s">
        <v>12</v>
      </c>
      <c r="V265" s="5">
        <v>4.3999999999999997E-2</v>
      </c>
      <c r="W265" s="5">
        <v>2.13E-4</v>
      </c>
      <c r="X265" s="5">
        <v>10</v>
      </c>
      <c r="Y265" s="5">
        <v>310</v>
      </c>
      <c r="Z265" s="5">
        <v>235</v>
      </c>
      <c r="AA265" s="5">
        <v>45</v>
      </c>
      <c r="AB265" s="5">
        <v>0.44</v>
      </c>
      <c r="AC265" s="5">
        <v>2.1249999999999997E-3</v>
      </c>
    </row>
    <row r="266" spans="1:29" ht="37.5" customHeight="1" x14ac:dyDescent="0.5">
      <c r="A266" s="58"/>
      <c r="B266" s="5">
        <v>248</v>
      </c>
      <c r="C266" s="9"/>
      <c r="D266" s="118">
        <v>1135720</v>
      </c>
      <c r="E266" s="6" t="s">
        <v>441</v>
      </c>
      <c r="F266" s="11" t="s">
        <v>44</v>
      </c>
      <c r="G266" s="18" t="s">
        <v>157</v>
      </c>
      <c r="H266" s="49" t="s">
        <v>115</v>
      </c>
      <c r="I266" s="5" t="s">
        <v>1103</v>
      </c>
      <c r="J266" s="157">
        <v>88</v>
      </c>
      <c r="K266" s="8">
        <v>88</v>
      </c>
      <c r="L266" s="156">
        <f t="shared" si="25"/>
        <v>0</v>
      </c>
      <c r="M266" s="125">
        <f>VLOOKUP(F266,Оглавление!$J$4:$K$39,2,FALSE)</f>
        <v>0</v>
      </c>
      <c r="N266" s="8">
        <f t="shared" si="26"/>
        <v>88</v>
      </c>
      <c r="O266" s="105"/>
      <c r="P266" s="8">
        <f t="shared" si="3"/>
        <v>0</v>
      </c>
      <c r="Q266" s="5" t="s">
        <v>1109</v>
      </c>
      <c r="R266" s="14" t="s">
        <v>1107</v>
      </c>
      <c r="S266" s="4">
        <v>1084671</v>
      </c>
      <c r="T266" s="59" t="s">
        <v>12</v>
      </c>
      <c r="U266" s="5">
        <v>1136070</v>
      </c>
      <c r="V266" s="5">
        <v>3.3E-3</v>
      </c>
      <c r="W266" s="5">
        <v>9.7499999999999998E-6</v>
      </c>
      <c r="X266" s="5">
        <v>50</v>
      </c>
      <c r="Y266" s="5">
        <v>180</v>
      </c>
      <c r="Z266" s="5">
        <v>240</v>
      </c>
      <c r="AA266" s="5">
        <v>10</v>
      </c>
      <c r="AB266" s="5">
        <v>0.16500000000000001</v>
      </c>
      <c r="AC266" s="5">
        <v>6.3750000000000005E-4</v>
      </c>
    </row>
    <row r="267" spans="1:29" ht="24.7" x14ac:dyDescent="0.5">
      <c r="A267" s="58"/>
      <c r="B267" s="5">
        <v>249</v>
      </c>
      <c r="C267" s="164"/>
      <c r="D267" s="118">
        <v>1136070</v>
      </c>
      <c r="E267" s="6" t="s">
        <v>442</v>
      </c>
      <c r="F267" s="11" t="s">
        <v>43</v>
      </c>
      <c r="G267" s="18" t="s">
        <v>157</v>
      </c>
      <c r="H267" s="49" t="s">
        <v>115</v>
      </c>
      <c r="I267" s="10" t="s">
        <v>1103</v>
      </c>
      <c r="J267" s="157">
        <v>189</v>
      </c>
      <c r="K267" s="8">
        <v>198</v>
      </c>
      <c r="L267" s="156">
        <f t="shared" si="25"/>
        <v>0.05</v>
      </c>
      <c r="M267" s="125">
        <f>VLOOKUP(F267,Оглавление!$J$4:$K$39,2,FALSE)</f>
        <v>0</v>
      </c>
      <c r="N267" s="8">
        <f t="shared" si="26"/>
        <v>198</v>
      </c>
      <c r="O267" s="105"/>
      <c r="P267" s="8">
        <f t="shared" si="3"/>
        <v>0</v>
      </c>
      <c r="Q267" s="49" t="s">
        <v>1110</v>
      </c>
      <c r="R267" s="14" t="s">
        <v>1107</v>
      </c>
      <c r="S267" s="5">
        <v>1084671</v>
      </c>
      <c r="T267" s="59" t="s">
        <v>12</v>
      </c>
      <c r="U267" s="5">
        <v>1135720</v>
      </c>
      <c r="V267" s="5">
        <v>1.9E-2</v>
      </c>
      <c r="W267" s="5">
        <v>5.3000000000000001E-5</v>
      </c>
      <c r="X267" s="5">
        <v>100</v>
      </c>
      <c r="Y267" s="5">
        <v>280</v>
      </c>
      <c r="Z267" s="5">
        <v>190</v>
      </c>
      <c r="AA267" s="5">
        <v>100</v>
      </c>
      <c r="AB267" s="5">
        <v>1.93</v>
      </c>
      <c r="AC267" s="5">
        <v>5.3200000000000001E-3</v>
      </c>
    </row>
    <row r="268" spans="1:29" ht="24.7" x14ac:dyDescent="0.5">
      <c r="A268" s="58"/>
      <c r="B268" s="5">
        <v>250</v>
      </c>
      <c r="C268" s="164"/>
      <c r="D268" s="118">
        <v>1136071</v>
      </c>
      <c r="E268" s="6" t="s">
        <v>443</v>
      </c>
      <c r="F268" s="11" t="s">
        <v>43</v>
      </c>
      <c r="G268" s="18" t="s">
        <v>158</v>
      </c>
      <c r="H268" s="49" t="s">
        <v>115</v>
      </c>
      <c r="I268" s="10" t="s">
        <v>1103</v>
      </c>
      <c r="J268" s="157">
        <v>282</v>
      </c>
      <c r="K268" s="8">
        <v>296</v>
      </c>
      <c r="L268" s="156">
        <f t="shared" si="25"/>
        <v>0.05</v>
      </c>
      <c r="M268" s="125">
        <f>VLOOKUP(F268,Оглавление!$J$4:$K$39,2,FALSE)</f>
        <v>0</v>
      </c>
      <c r="N268" s="8">
        <f t="shared" si="26"/>
        <v>296</v>
      </c>
      <c r="O268" s="105"/>
      <c r="P268" s="8">
        <f t="shared" si="3"/>
        <v>0</v>
      </c>
      <c r="Q268" s="49" t="s">
        <v>1110</v>
      </c>
      <c r="R268" s="14" t="s">
        <v>1107</v>
      </c>
      <c r="S268" s="5" t="s">
        <v>12</v>
      </c>
      <c r="T268" s="59" t="s">
        <v>12</v>
      </c>
      <c r="U268" s="3" t="s">
        <v>12</v>
      </c>
      <c r="V268" s="5">
        <v>3.4300000000000004E-2</v>
      </c>
      <c r="W268" s="5">
        <v>2.6999999999999999E-5</v>
      </c>
      <c r="X268" s="5">
        <v>10</v>
      </c>
      <c r="Y268" s="5">
        <v>100</v>
      </c>
      <c r="Z268" s="5">
        <v>90</v>
      </c>
      <c r="AA268" s="5">
        <v>30</v>
      </c>
      <c r="AB268" s="5">
        <v>0.34300000000000003</v>
      </c>
      <c r="AC268" s="5">
        <v>2.7E-4</v>
      </c>
    </row>
    <row r="269" spans="1:29" ht="24.7" x14ac:dyDescent="0.5">
      <c r="A269" s="58"/>
      <c r="B269" s="5">
        <v>251</v>
      </c>
      <c r="C269" s="164"/>
      <c r="D269" s="118">
        <v>1136072</v>
      </c>
      <c r="E269" s="6" t="s">
        <v>444</v>
      </c>
      <c r="F269" s="11" t="s">
        <v>43</v>
      </c>
      <c r="G269" s="18" t="s">
        <v>158</v>
      </c>
      <c r="H269" s="49" t="s">
        <v>115</v>
      </c>
      <c r="I269" s="10" t="s">
        <v>1103</v>
      </c>
      <c r="J269" s="157">
        <v>457</v>
      </c>
      <c r="K269" s="8">
        <v>480</v>
      </c>
      <c r="L269" s="156">
        <f t="shared" si="25"/>
        <v>0.05</v>
      </c>
      <c r="M269" s="125">
        <f>VLOOKUP(F269,Оглавление!$J$4:$K$39,2,FALSE)</f>
        <v>0</v>
      </c>
      <c r="N269" s="8">
        <f t="shared" si="26"/>
        <v>480</v>
      </c>
      <c r="O269" s="105"/>
      <c r="P269" s="8">
        <f t="shared" si="3"/>
        <v>0</v>
      </c>
      <c r="Q269" s="49" t="s">
        <v>1110</v>
      </c>
      <c r="R269" s="14" t="s">
        <v>1107</v>
      </c>
      <c r="S269" s="5" t="s">
        <v>12</v>
      </c>
      <c r="T269" s="59" t="s">
        <v>12</v>
      </c>
      <c r="U269" s="3" t="s">
        <v>12</v>
      </c>
      <c r="V269" s="5">
        <v>6.8000000000000005E-2</v>
      </c>
      <c r="W269" s="5">
        <v>5.8E-5</v>
      </c>
      <c r="X269" s="5">
        <v>10</v>
      </c>
      <c r="Y269" s="5">
        <v>120</v>
      </c>
      <c r="Z269" s="5">
        <v>150</v>
      </c>
      <c r="AA269" s="5">
        <v>32</v>
      </c>
      <c r="AB269" s="5">
        <v>0.67500000000000004</v>
      </c>
      <c r="AC269" s="5">
        <v>5.7600000000000001E-4</v>
      </c>
    </row>
    <row r="270" spans="1:29" ht="24.7" x14ac:dyDescent="0.5">
      <c r="A270" s="58"/>
      <c r="B270" s="5">
        <v>252</v>
      </c>
      <c r="C270" s="164"/>
      <c r="D270" s="118">
        <v>1135721</v>
      </c>
      <c r="E270" s="6" t="s">
        <v>445</v>
      </c>
      <c r="F270" s="11" t="s">
        <v>44</v>
      </c>
      <c r="G270" s="18" t="s">
        <v>157</v>
      </c>
      <c r="H270" s="49" t="s">
        <v>115</v>
      </c>
      <c r="I270" s="5" t="s">
        <v>1103</v>
      </c>
      <c r="J270" s="157">
        <v>289</v>
      </c>
      <c r="K270" s="8">
        <v>289</v>
      </c>
      <c r="L270" s="156">
        <f t="shared" si="25"/>
        <v>0</v>
      </c>
      <c r="M270" s="125">
        <f>VLOOKUP(F270,Оглавление!$J$4:$K$39,2,FALSE)</f>
        <v>0</v>
      </c>
      <c r="N270" s="8">
        <f t="shared" si="26"/>
        <v>289</v>
      </c>
      <c r="O270" s="105"/>
      <c r="P270" s="8">
        <f t="shared" si="3"/>
        <v>0</v>
      </c>
      <c r="Q270" s="5" t="s">
        <v>1106</v>
      </c>
      <c r="R270" s="14" t="s">
        <v>1107</v>
      </c>
      <c r="S270" s="4">
        <v>1008684</v>
      </c>
      <c r="T270" s="59" t="s">
        <v>12</v>
      </c>
      <c r="U270" s="3" t="s">
        <v>12</v>
      </c>
      <c r="V270" s="5">
        <v>9.1000000000000004E-3</v>
      </c>
      <c r="W270" s="5">
        <v>3.2500000000000004E-5</v>
      </c>
      <c r="X270" s="5">
        <v>50</v>
      </c>
      <c r="Y270" s="5">
        <v>200</v>
      </c>
      <c r="Z270" s="5">
        <v>300</v>
      </c>
      <c r="AA270" s="5">
        <v>40</v>
      </c>
      <c r="AB270" s="5">
        <v>0.45500000000000002</v>
      </c>
      <c r="AC270" s="5">
        <v>2.1249999999999997E-3</v>
      </c>
    </row>
    <row r="271" spans="1:29" ht="24.7" x14ac:dyDescent="0.5">
      <c r="A271" s="58"/>
      <c r="B271" s="5">
        <v>253</v>
      </c>
      <c r="C271" s="164"/>
      <c r="D271" s="118">
        <v>1135722</v>
      </c>
      <c r="E271" s="6" t="s">
        <v>446</v>
      </c>
      <c r="F271" s="11" t="s">
        <v>44</v>
      </c>
      <c r="G271" s="18" t="s">
        <v>158</v>
      </c>
      <c r="H271" s="49" t="s">
        <v>115</v>
      </c>
      <c r="I271" s="5" t="s">
        <v>1103</v>
      </c>
      <c r="J271" s="157">
        <v>443</v>
      </c>
      <c r="K271" s="8">
        <v>443</v>
      </c>
      <c r="L271" s="156">
        <f t="shared" si="25"/>
        <v>0</v>
      </c>
      <c r="M271" s="125">
        <f>VLOOKUP(F271,Оглавление!$J$4:$K$39,2,FALSE)</f>
        <v>0</v>
      </c>
      <c r="N271" s="8">
        <f t="shared" si="26"/>
        <v>443</v>
      </c>
      <c r="O271" s="105"/>
      <c r="P271" s="8">
        <f t="shared" si="3"/>
        <v>0</v>
      </c>
      <c r="Q271" s="5" t="s">
        <v>1106</v>
      </c>
      <c r="R271" s="14" t="s">
        <v>1107</v>
      </c>
      <c r="S271" s="4">
        <v>1008685</v>
      </c>
      <c r="T271" s="59" t="s">
        <v>12</v>
      </c>
      <c r="U271" s="3" t="s">
        <v>12</v>
      </c>
      <c r="V271" s="5">
        <v>1.6500000000000001E-2</v>
      </c>
      <c r="W271" s="5">
        <v>6.5000000000000008E-5</v>
      </c>
      <c r="X271" s="5">
        <v>25</v>
      </c>
      <c r="Y271" s="5">
        <v>230</v>
      </c>
      <c r="Z271" s="5">
        <v>320</v>
      </c>
      <c r="AA271" s="5">
        <v>10</v>
      </c>
      <c r="AB271" s="5">
        <v>0.41249999999999998</v>
      </c>
      <c r="AC271" s="5">
        <v>2.1249999999999997E-3</v>
      </c>
    </row>
    <row r="272" spans="1:29" ht="24.7" x14ac:dyDescent="0.5">
      <c r="A272" s="58"/>
      <c r="B272" s="5">
        <v>254</v>
      </c>
      <c r="C272" s="164"/>
      <c r="D272" s="118">
        <v>1135723</v>
      </c>
      <c r="E272" s="6" t="s">
        <v>447</v>
      </c>
      <c r="F272" s="11" t="s">
        <v>44</v>
      </c>
      <c r="G272" s="18" t="s">
        <v>158</v>
      </c>
      <c r="H272" s="49" t="s">
        <v>115</v>
      </c>
      <c r="I272" s="5" t="s">
        <v>1103</v>
      </c>
      <c r="J272" s="157">
        <v>784</v>
      </c>
      <c r="K272" s="8">
        <v>784</v>
      </c>
      <c r="L272" s="156">
        <f t="shared" si="25"/>
        <v>0</v>
      </c>
      <c r="M272" s="125">
        <f>VLOOKUP(F272,Оглавление!$J$4:$K$39,2,FALSE)</f>
        <v>0</v>
      </c>
      <c r="N272" s="8">
        <f t="shared" si="26"/>
        <v>784</v>
      </c>
      <c r="O272" s="105"/>
      <c r="P272" s="8">
        <f t="shared" si="3"/>
        <v>0</v>
      </c>
      <c r="Q272" s="5" t="s">
        <v>1106</v>
      </c>
      <c r="R272" s="14" t="s">
        <v>1107</v>
      </c>
      <c r="S272" s="4">
        <v>1008686</v>
      </c>
      <c r="T272" s="59" t="s">
        <v>12</v>
      </c>
      <c r="U272" s="3" t="s">
        <v>12</v>
      </c>
      <c r="V272" s="5">
        <v>2.9499999999999998E-2</v>
      </c>
      <c r="W272" s="5">
        <v>1.2187500000000001E-4</v>
      </c>
      <c r="X272" s="5">
        <v>20</v>
      </c>
      <c r="Y272" s="5">
        <v>250</v>
      </c>
      <c r="Z272" s="5">
        <v>350</v>
      </c>
      <c r="AA272" s="5">
        <v>40</v>
      </c>
      <c r="AB272" s="5">
        <v>0.59</v>
      </c>
      <c r="AC272" s="5">
        <v>3.1874999999999998E-3</v>
      </c>
    </row>
    <row r="273" spans="1:29" ht="24.7" x14ac:dyDescent="0.5">
      <c r="A273" s="58"/>
      <c r="B273" s="5">
        <v>255</v>
      </c>
      <c r="C273" s="164"/>
      <c r="D273" s="118">
        <v>1135724</v>
      </c>
      <c r="E273" s="6" t="s">
        <v>448</v>
      </c>
      <c r="F273" s="11" t="s">
        <v>44</v>
      </c>
      <c r="G273" s="18" t="s">
        <v>158</v>
      </c>
      <c r="H273" s="49" t="s">
        <v>115</v>
      </c>
      <c r="I273" s="5" t="s">
        <v>1103</v>
      </c>
      <c r="J273" s="157">
        <v>1642</v>
      </c>
      <c r="K273" s="8">
        <v>1642</v>
      </c>
      <c r="L273" s="156">
        <f t="shared" si="25"/>
        <v>0</v>
      </c>
      <c r="M273" s="125">
        <f>VLOOKUP(F273,Оглавление!$J$4:$K$39,2,FALSE)</f>
        <v>0</v>
      </c>
      <c r="N273" s="8">
        <f t="shared" si="26"/>
        <v>1642</v>
      </c>
      <c r="O273" s="105"/>
      <c r="P273" s="8">
        <f t="shared" si="3"/>
        <v>0</v>
      </c>
      <c r="Q273" s="5" t="s">
        <v>1106</v>
      </c>
      <c r="R273" s="14" t="s">
        <v>1107</v>
      </c>
      <c r="S273" s="4">
        <v>1001250</v>
      </c>
      <c r="T273" s="59" t="s">
        <v>12</v>
      </c>
      <c r="U273" s="3" t="s">
        <v>12</v>
      </c>
      <c r="V273" s="5">
        <v>5.8700000000000002E-2</v>
      </c>
      <c r="W273" s="5">
        <v>2.4375000000000002E-4</v>
      </c>
      <c r="X273" s="5">
        <v>10</v>
      </c>
      <c r="Y273" s="5">
        <v>250</v>
      </c>
      <c r="Z273" s="5">
        <v>350</v>
      </c>
      <c r="AA273" s="5">
        <v>40</v>
      </c>
      <c r="AB273" s="5">
        <v>0.58699999999999997</v>
      </c>
      <c r="AC273" s="5">
        <v>3.1874999999999998E-3</v>
      </c>
    </row>
    <row r="274" spans="1:29" ht="24.7" x14ac:dyDescent="0.5">
      <c r="A274" s="58"/>
      <c r="B274" s="5">
        <v>256</v>
      </c>
      <c r="C274" s="164"/>
      <c r="D274" s="118">
        <v>1135725</v>
      </c>
      <c r="E274" s="6" t="s">
        <v>449</v>
      </c>
      <c r="F274" s="11" t="s">
        <v>44</v>
      </c>
      <c r="G274" s="18" t="s">
        <v>158</v>
      </c>
      <c r="H274" s="49" t="s">
        <v>115</v>
      </c>
      <c r="I274" s="5" t="s">
        <v>1103</v>
      </c>
      <c r="J274" s="157">
        <v>4007</v>
      </c>
      <c r="K274" s="8">
        <v>4007</v>
      </c>
      <c r="L274" s="156">
        <f t="shared" si="25"/>
        <v>0</v>
      </c>
      <c r="M274" s="125">
        <f>VLOOKUP(F274,Оглавление!$J$4:$K$39,2,FALSE)</f>
        <v>0</v>
      </c>
      <c r="N274" s="8">
        <f t="shared" si="26"/>
        <v>4007</v>
      </c>
      <c r="O274" s="105"/>
      <c r="P274" s="8">
        <f t="shared" si="3"/>
        <v>0</v>
      </c>
      <c r="Q274" s="5" t="s">
        <v>1109</v>
      </c>
      <c r="R274" s="14" t="s">
        <v>1107</v>
      </c>
      <c r="S274" s="4">
        <v>1008688</v>
      </c>
      <c r="T274" s="59" t="s">
        <v>12</v>
      </c>
      <c r="U274" s="3" t="s">
        <v>12</v>
      </c>
      <c r="V274" s="5">
        <v>0.12</v>
      </c>
      <c r="W274" s="5">
        <v>6.38E-4</v>
      </c>
      <c r="X274" s="5">
        <v>5</v>
      </c>
      <c r="Y274" s="5">
        <v>250</v>
      </c>
      <c r="Z274" s="5">
        <v>350</v>
      </c>
      <c r="AA274" s="5">
        <v>40</v>
      </c>
      <c r="AB274" s="5">
        <v>0.6</v>
      </c>
      <c r="AC274" s="5">
        <v>3.1874999999999998E-3</v>
      </c>
    </row>
    <row r="275" spans="1:29" ht="24.7" x14ac:dyDescent="0.5">
      <c r="A275" s="58"/>
      <c r="B275" s="5">
        <v>257</v>
      </c>
      <c r="C275" s="164"/>
      <c r="D275" s="118">
        <v>1135726</v>
      </c>
      <c r="E275" s="6" t="s">
        <v>450</v>
      </c>
      <c r="F275" s="11" t="s">
        <v>44</v>
      </c>
      <c r="G275" s="18" t="s">
        <v>158</v>
      </c>
      <c r="H275" s="49" t="s">
        <v>115</v>
      </c>
      <c r="I275" s="5" t="s">
        <v>1103</v>
      </c>
      <c r="J275" s="157">
        <v>326</v>
      </c>
      <c r="K275" s="8">
        <v>326</v>
      </c>
      <c r="L275" s="156">
        <f t="shared" si="25"/>
        <v>0</v>
      </c>
      <c r="M275" s="125">
        <f>VLOOKUP(F275,Оглавление!$J$4:$K$39,2,FALSE)</f>
        <v>0</v>
      </c>
      <c r="N275" s="8">
        <f t="shared" si="26"/>
        <v>326</v>
      </c>
      <c r="O275" s="105"/>
      <c r="P275" s="8">
        <f t="shared" si="3"/>
        <v>0</v>
      </c>
      <c r="Q275" s="5" t="s">
        <v>1106</v>
      </c>
      <c r="R275" s="14" t="s">
        <v>1107</v>
      </c>
      <c r="S275" s="4">
        <v>1008710</v>
      </c>
      <c r="T275" s="59" t="s">
        <v>12</v>
      </c>
      <c r="U275" s="3" t="s">
        <v>12</v>
      </c>
      <c r="V275" s="5">
        <v>1.2199999999999999E-2</v>
      </c>
      <c r="W275" s="5">
        <v>3.8999999999999999E-5</v>
      </c>
      <c r="X275" s="5">
        <v>25</v>
      </c>
      <c r="Y275" s="5">
        <v>200</v>
      </c>
      <c r="Z275" s="5">
        <v>300</v>
      </c>
      <c r="AA275" s="5">
        <v>30</v>
      </c>
      <c r="AB275" s="5">
        <v>0.30499999999999999</v>
      </c>
      <c r="AC275" s="5">
        <v>1.4999999999999998E-3</v>
      </c>
    </row>
    <row r="276" spans="1:29" ht="24.7" x14ac:dyDescent="0.5">
      <c r="A276" s="58"/>
      <c r="B276" s="5">
        <v>258</v>
      </c>
      <c r="C276" s="164"/>
      <c r="D276" s="118">
        <v>1135727</v>
      </c>
      <c r="E276" s="6" t="s">
        <v>451</v>
      </c>
      <c r="F276" s="11" t="s">
        <v>44</v>
      </c>
      <c r="G276" s="18" t="s">
        <v>158</v>
      </c>
      <c r="H276" s="49" t="s">
        <v>115</v>
      </c>
      <c r="I276" s="5" t="s">
        <v>1103</v>
      </c>
      <c r="J276" s="157">
        <v>338</v>
      </c>
      <c r="K276" s="8">
        <v>338</v>
      </c>
      <c r="L276" s="156">
        <f t="shared" si="25"/>
        <v>0</v>
      </c>
      <c r="M276" s="125">
        <f>VLOOKUP(F276,Оглавление!$J$4:$K$39,2,FALSE)</f>
        <v>0</v>
      </c>
      <c r="N276" s="8">
        <f t="shared" si="26"/>
        <v>338</v>
      </c>
      <c r="O276" s="105"/>
      <c r="P276" s="8">
        <f t="shared" si="3"/>
        <v>0</v>
      </c>
      <c r="Q276" s="5" t="s">
        <v>1106</v>
      </c>
      <c r="R276" s="14" t="s">
        <v>1107</v>
      </c>
      <c r="S276" s="4">
        <v>1008700</v>
      </c>
      <c r="T276" s="59" t="s">
        <v>12</v>
      </c>
      <c r="U276" s="3" t="s">
        <v>12</v>
      </c>
      <c r="V276" s="5">
        <v>1.26E-2</v>
      </c>
      <c r="W276" s="5">
        <v>3.8999999999999999E-5</v>
      </c>
      <c r="X276" s="5">
        <v>25</v>
      </c>
      <c r="Y276" s="5">
        <v>200</v>
      </c>
      <c r="Z276" s="5">
        <v>300</v>
      </c>
      <c r="AA276" s="5">
        <v>20</v>
      </c>
      <c r="AB276" s="5">
        <v>0.315</v>
      </c>
      <c r="AC276" s="5">
        <v>1.2750000000000001E-3</v>
      </c>
    </row>
    <row r="277" spans="1:29" ht="24.7" x14ac:dyDescent="0.5">
      <c r="A277" s="58"/>
      <c r="B277" s="5">
        <v>259</v>
      </c>
      <c r="C277" s="164"/>
      <c r="D277" s="118">
        <v>1135728</v>
      </c>
      <c r="E277" s="6" t="s">
        <v>452</v>
      </c>
      <c r="F277" s="11" t="s">
        <v>44</v>
      </c>
      <c r="G277" s="18" t="s">
        <v>158</v>
      </c>
      <c r="H277" s="49" t="s">
        <v>115</v>
      </c>
      <c r="I277" s="5" t="s">
        <v>1103</v>
      </c>
      <c r="J277" s="157">
        <v>377</v>
      </c>
      <c r="K277" s="8">
        <v>377</v>
      </c>
      <c r="L277" s="156">
        <f t="shared" si="25"/>
        <v>0</v>
      </c>
      <c r="M277" s="125">
        <f>VLOOKUP(F277,Оглавление!$J$4:$K$39,2,FALSE)</f>
        <v>0</v>
      </c>
      <c r="N277" s="8">
        <f t="shared" si="26"/>
        <v>377</v>
      </c>
      <c r="O277" s="105"/>
      <c r="P277" s="8">
        <f t="shared" si="3"/>
        <v>0</v>
      </c>
      <c r="Q277" s="5" t="s">
        <v>1106</v>
      </c>
      <c r="R277" s="14" t="s">
        <v>1107</v>
      </c>
      <c r="S277" s="4">
        <v>1008689</v>
      </c>
      <c r="T277" s="59" t="s">
        <v>12</v>
      </c>
      <c r="U277" s="3" t="s">
        <v>12</v>
      </c>
      <c r="V277" s="5">
        <v>1.4E-2</v>
      </c>
      <c r="W277" s="5">
        <v>4.8750000000000006E-5</v>
      </c>
      <c r="X277" s="5">
        <v>25</v>
      </c>
      <c r="Y277" s="5">
        <v>230</v>
      </c>
      <c r="Z277" s="5">
        <v>320</v>
      </c>
      <c r="AA277" s="5">
        <v>20</v>
      </c>
      <c r="AB277" s="5">
        <v>0.35</v>
      </c>
      <c r="AC277" s="5">
        <v>1.4062499999999999E-3</v>
      </c>
    </row>
    <row r="278" spans="1:29" ht="24.7" x14ac:dyDescent="0.5">
      <c r="A278" s="58"/>
      <c r="B278" s="5">
        <v>260</v>
      </c>
      <c r="C278" s="164"/>
      <c r="D278" s="118">
        <v>1135729</v>
      </c>
      <c r="E278" s="6" t="s">
        <v>453</v>
      </c>
      <c r="F278" s="11" t="s">
        <v>44</v>
      </c>
      <c r="G278" s="18" t="s">
        <v>158</v>
      </c>
      <c r="H278" s="49" t="s">
        <v>115</v>
      </c>
      <c r="I278" s="5" t="s">
        <v>1103</v>
      </c>
      <c r="J278" s="157">
        <v>380</v>
      </c>
      <c r="K278" s="8">
        <v>380</v>
      </c>
      <c r="L278" s="156">
        <f t="shared" si="25"/>
        <v>0</v>
      </c>
      <c r="M278" s="125">
        <f>VLOOKUP(F278,Оглавление!$J$4:$K$39,2,FALSE)</f>
        <v>0</v>
      </c>
      <c r="N278" s="8">
        <f t="shared" si="26"/>
        <v>380</v>
      </c>
      <c r="O278" s="105"/>
      <c r="P278" s="8">
        <f t="shared" si="3"/>
        <v>0</v>
      </c>
      <c r="Q278" s="5" t="s">
        <v>1106</v>
      </c>
      <c r="R278" s="14" t="s">
        <v>1107</v>
      </c>
      <c r="S278" s="4">
        <v>1008697</v>
      </c>
      <c r="T278" s="59" t="s">
        <v>12</v>
      </c>
      <c r="U278" s="3" t="s">
        <v>12</v>
      </c>
      <c r="V278" s="5">
        <v>1.46E-2</v>
      </c>
      <c r="W278" s="5">
        <v>4.8750000000000006E-5</v>
      </c>
      <c r="X278" s="5">
        <v>25</v>
      </c>
      <c r="Y278" s="5">
        <v>230</v>
      </c>
      <c r="Z278" s="5">
        <v>320</v>
      </c>
      <c r="AA278" s="5">
        <v>20</v>
      </c>
      <c r="AB278" s="5">
        <v>0.36499999999999999</v>
      </c>
      <c r="AC278" s="5">
        <v>1.5937499999999997E-3</v>
      </c>
    </row>
    <row r="279" spans="1:29" ht="24.7" x14ac:dyDescent="0.5">
      <c r="A279" s="58"/>
      <c r="B279" s="5">
        <v>261</v>
      </c>
      <c r="C279" s="164"/>
      <c r="D279" s="118">
        <v>1135730</v>
      </c>
      <c r="E279" s="6" t="s">
        <v>454</v>
      </c>
      <c r="F279" s="11" t="s">
        <v>44</v>
      </c>
      <c r="G279" s="18" t="s">
        <v>158</v>
      </c>
      <c r="H279" s="49" t="s">
        <v>115</v>
      </c>
      <c r="I279" s="5" t="s">
        <v>1103</v>
      </c>
      <c r="J279" s="157">
        <v>588</v>
      </c>
      <c r="K279" s="8">
        <v>588</v>
      </c>
      <c r="L279" s="156">
        <f t="shared" si="25"/>
        <v>0</v>
      </c>
      <c r="M279" s="125">
        <f>VLOOKUP(F279,Оглавление!$J$4:$K$39,2,FALSE)</f>
        <v>0</v>
      </c>
      <c r="N279" s="8">
        <f t="shared" si="26"/>
        <v>588</v>
      </c>
      <c r="O279" s="105"/>
      <c r="P279" s="8">
        <f t="shared" si="3"/>
        <v>0</v>
      </c>
      <c r="Q279" s="5" t="s">
        <v>1109</v>
      </c>
      <c r="R279" s="14" t="s">
        <v>1107</v>
      </c>
      <c r="S279" s="4">
        <v>1008711</v>
      </c>
      <c r="T279" s="59" t="s">
        <v>12</v>
      </c>
      <c r="U279" s="3" t="s">
        <v>12</v>
      </c>
      <c r="V279" s="5">
        <v>2.1999999999999999E-2</v>
      </c>
      <c r="W279" s="5">
        <v>8.125000000000001E-5</v>
      </c>
      <c r="X279" s="5">
        <v>20</v>
      </c>
      <c r="Y279" s="5">
        <v>230</v>
      </c>
      <c r="Z279" s="5">
        <v>320</v>
      </c>
      <c r="AA279" s="5">
        <v>30</v>
      </c>
      <c r="AB279" s="5">
        <v>0.44</v>
      </c>
      <c r="AC279" s="5">
        <v>2.1249999999999997E-3</v>
      </c>
    </row>
    <row r="280" spans="1:29" ht="24.7" x14ac:dyDescent="0.5">
      <c r="A280" s="58"/>
      <c r="B280" s="5">
        <v>262</v>
      </c>
      <c r="C280" s="164"/>
      <c r="D280" s="118">
        <v>1135731</v>
      </c>
      <c r="E280" s="6" t="s">
        <v>455</v>
      </c>
      <c r="F280" s="11" t="s">
        <v>44</v>
      </c>
      <c r="G280" s="18" t="s">
        <v>158</v>
      </c>
      <c r="H280" s="49" t="s">
        <v>115</v>
      </c>
      <c r="I280" s="5" t="s">
        <v>1103</v>
      </c>
      <c r="J280" s="157">
        <v>443</v>
      </c>
      <c r="K280" s="8">
        <v>443</v>
      </c>
      <c r="L280" s="156">
        <f t="shared" si="25"/>
        <v>0</v>
      </c>
      <c r="M280" s="125">
        <f>VLOOKUP(F280,Оглавление!$J$4:$K$39,2,FALSE)</f>
        <v>0</v>
      </c>
      <c r="N280" s="8">
        <f t="shared" si="26"/>
        <v>443</v>
      </c>
      <c r="O280" s="105"/>
      <c r="P280" s="8">
        <f t="shared" si="3"/>
        <v>0</v>
      </c>
      <c r="Q280" s="5" t="s">
        <v>1109</v>
      </c>
      <c r="R280" s="14" t="s">
        <v>1107</v>
      </c>
      <c r="S280" s="4">
        <v>1008702</v>
      </c>
      <c r="T280" s="59" t="s">
        <v>12</v>
      </c>
      <c r="U280" s="3" t="s">
        <v>12</v>
      </c>
      <c r="V280" s="5">
        <v>1.6500000000000001E-2</v>
      </c>
      <c r="W280" s="5">
        <v>6.0937500000000004E-5</v>
      </c>
      <c r="X280" s="5">
        <v>20</v>
      </c>
      <c r="Y280" s="5">
        <v>230</v>
      </c>
      <c r="Z280" s="5">
        <v>320</v>
      </c>
      <c r="AA280" s="5">
        <v>20</v>
      </c>
      <c r="AB280" s="5">
        <v>0.33</v>
      </c>
      <c r="AC280" s="5">
        <v>1.5937499999999999E-3</v>
      </c>
    </row>
    <row r="281" spans="1:29" ht="24.7" x14ac:dyDescent="0.5">
      <c r="A281" s="58"/>
      <c r="B281" s="5">
        <v>263</v>
      </c>
      <c r="C281" s="164"/>
      <c r="D281" s="118">
        <v>1135732</v>
      </c>
      <c r="E281" s="6" t="s">
        <v>456</v>
      </c>
      <c r="F281" s="11" t="s">
        <v>44</v>
      </c>
      <c r="G281" s="18" t="s">
        <v>158</v>
      </c>
      <c r="H281" s="49" t="s">
        <v>115</v>
      </c>
      <c r="I281" s="5" t="s">
        <v>1103</v>
      </c>
      <c r="J281" s="157">
        <v>563</v>
      </c>
      <c r="K281" s="8">
        <v>563</v>
      </c>
      <c r="L281" s="156">
        <f t="shared" si="25"/>
        <v>0</v>
      </c>
      <c r="M281" s="125">
        <f>VLOOKUP(F281,Оглавление!$J$4:$K$39,2,FALSE)</f>
        <v>0</v>
      </c>
      <c r="N281" s="8">
        <f t="shared" si="26"/>
        <v>563</v>
      </c>
      <c r="O281" s="105"/>
      <c r="P281" s="8">
        <f t="shared" si="3"/>
        <v>0</v>
      </c>
      <c r="Q281" s="5" t="s">
        <v>1106</v>
      </c>
      <c r="R281" s="14" t="s">
        <v>1107</v>
      </c>
      <c r="S281" s="4">
        <v>1008699</v>
      </c>
      <c r="T281" s="59" t="s">
        <v>12</v>
      </c>
      <c r="U281" s="3" t="s">
        <v>12</v>
      </c>
      <c r="V281" s="5">
        <v>1.8699999999999998E-2</v>
      </c>
      <c r="W281" s="5">
        <v>6.9642857142857147E-5</v>
      </c>
      <c r="X281" s="5">
        <v>20</v>
      </c>
      <c r="Y281" s="5">
        <v>230</v>
      </c>
      <c r="Z281" s="5">
        <v>320</v>
      </c>
      <c r="AA281" s="5">
        <v>20</v>
      </c>
      <c r="AB281" s="5">
        <v>0.374</v>
      </c>
      <c r="AC281" s="5">
        <v>1.8214285714285715E-3</v>
      </c>
    </row>
    <row r="282" spans="1:29" ht="24.7" x14ac:dyDescent="0.5">
      <c r="A282" s="58"/>
      <c r="B282" s="5">
        <v>264</v>
      </c>
      <c r="C282" s="164"/>
      <c r="D282" s="118">
        <v>1135733</v>
      </c>
      <c r="E282" s="6" t="s">
        <v>457</v>
      </c>
      <c r="F282" s="11" t="s">
        <v>44</v>
      </c>
      <c r="G282" s="18" t="s">
        <v>158</v>
      </c>
      <c r="H282" s="49" t="s">
        <v>115</v>
      </c>
      <c r="I282" s="5" t="s">
        <v>1103</v>
      </c>
      <c r="J282" s="157">
        <v>575</v>
      </c>
      <c r="K282" s="8">
        <v>575</v>
      </c>
      <c r="L282" s="156">
        <f t="shared" si="25"/>
        <v>0</v>
      </c>
      <c r="M282" s="125">
        <f>VLOOKUP(F282,Оглавление!$J$4:$K$39,2,FALSE)</f>
        <v>0</v>
      </c>
      <c r="N282" s="8">
        <f t="shared" si="26"/>
        <v>575</v>
      </c>
      <c r="O282" s="105"/>
      <c r="P282" s="8">
        <f t="shared" si="3"/>
        <v>0</v>
      </c>
      <c r="Q282" s="5" t="s">
        <v>1106</v>
      </c>
      <c r="R282" s="14" t="s">
        <v>1107</v>
      </c>
      <c r="S282" s="4">
        <v>1008690</v>
      </c>
      <c r="T282" s="59" t="s">
        <v>12</v>
      </c>
      <c r="U282" s="3" t="s">
        <v>12</v>
      </c>
      <c r="V282" s="5">
        <v>2.1499999999999998E-2</v>
      </c>
      <c r="W282" s="5">
        <v>8.125000000000001E-5</v>
      </c>
      <c r="X282" s="5">
        <v>20</v>
      </c>
      <c r="Y282" s="5">
        <v>230</v>
      </c>
      <c r="Z282" s="5">
        <v>320</v>
      </c>
      <c r="AA282" s="5">
        <v>30</v>
      </c>
      <c r="AB282" s="5">
        <v>0.43</v>
      </c>
      <c r="AC282" s="5">
        <v>2.1249999999999997E-3</v>
      </c>
    </row>
    <row r="283" spans="1:29" ht="24.7" x14ac:dyDescent="0.5">
      <c r="A283" s="58"/>
      <c r="B283" s="5">
        <v>265</v>
      </c>
      <c r="C283" s="164"/>
      <c r="D283" s="118">
        <v>1135734</v>
      </c>
      <c r="E283" s="6" t="s">
        <v>458</v>
      </c>
      <c r="F283" s="11" t="s">
        <v>44</v>
      </c>
      <c r="G283" s="18" t="s">
        <v>158</v>
      </c>
      <c r="H283" s="49" t="s">
        <v>115</v>
      </c>
      <c r="I283" s="5" t="s">
        <v>1103</v>
      </c>
      <c r="J283" s="157">
        <v>541</v>
      </c>
      <c r="K283" s="8">
        <v>541</v>
      </c>
      <c r="L283" s="156">
        <f t="shared" si="25"/>
        <v>0</v>
      </c>
      <c r="M283" s="125">
        <f>VLOOKUP(F283,Оглавление!$J$4:$K$39,2,FALSE)</f>
        <v>0</v>
      </c>
      <c r="N283" s="8">
        <f t="shared" si="26"/>
        <v>541</v>
      </c>
      <c r="O283" s="105"/>
      <c r="P283" s="8">
        <f t="shared" si="3"/>
        <v>0</v>
      </c>
      <c r="Q283" s="5" t="s">
        <v>1109</v>
      </c>
      <c r="R283" s="14" t="s">
        <v>1107</v>
      </c>
      <c r="S283" s="4">
        <v>1008701</v>
      </c>
      <c r="T283" s="59" t="s">
        <v>12</v>
      </c>
      <c r="U283" s="3" t="s">
        <v>12</v>
      </c>
      <c r="V283" s="5">
        <v>2.0300000000000002E-2</v>
      </c>
      <c r="W283" s="5">
        <v>6.9642857142857147E-5</v>
      </c>
      <c r="X283" s="5">
        <v>20</v>
      </c>
      <c r="Y283" s="5">
        <v>230</v>
      </c>
      <c r="Z283" s="5">
        <v>320</v>
      </c>
      <c r="AA283" s="5">
        <v>20</v>
      </c>
      <c r="AB283" s="5">
        <v>0.40600000000000003</v>
      </c>
      <c r="AC283" s="5">
        <v>1.8214285714285715E-3</v>
      </c>
    </row>
    <row r="284" spans="1:29" ht="24.7" x14ac:dyDescent="0.5">
      <c r="A284" s="58"/>
      <c r="B284" s="5">
        <v>266</v>
      </c>
      <c r="C284" s="164"/>
      <c r="D284" s="118">
        <v>1135735</v>
      </c>
      <c r="E284" s="6" t="s">
        <v>459</v>
      </c>
      <c r="F284" s="11" t="s">
        <v>44</v>
      </c>
      <c r="G284" s="18" t="s">
        <v>158</v>
      </c>
      <c r="H284" s="49" t="s">
        <v>115</v>
      </c>
      <c r="I284" s="5" t="s">
        <v>1103</v>
      </c>
      <c r="J284" s="157">
        <v>596</v>
      </c>
      <c r="K284" s="8">
        <v>596</v>
      </c>
      <c r="L284" s="156">
        <f t="shared" si="25"/>
        <v>0</v>
      </c>
      <c r="M284" s="125">
        <f>VLOOKUP(F284,Оглавление!$J$4:$K$39,2,FALSE)</f>
        <v>0</v>
      </c>
      <c r="N284" s="8">
        <f t="shared" si="26"/>
        <v>596</v>
      </c>
      <c r="O284" s="105"/>
      <c r="P284" s="8">
        <f t="shared" si="3"/>
        <v>0</v>
      </c>
      <c r="Q284" s="5" t="s">
        <v>1106</v>
      </c>
      <c r="R284" s="14" t="s">
        <v>1107</v>
      </c>
      <c r="S284" s="4">
        <v>1008703</v>
      </c>
      <c r="T284" s="59" t="s">
        <v>12</v>
      </c>
      <c r="U284" s="3" t="s">
        <v>12</v>
      </c>
      <c r="V284" s="5">
        <v>2.24E-2</v>
      </c>
      <c r="W284" s="5">
        <v>8.125000000000001E-5</v>
      </c>
      <c r="X284" s="5">
        <v>20</v>
      </c>
      <c r="Y284" s="5">
        <v>230</v>
      </c>
      <c r="Z284" s="5">
        <v>320</v>
      </c>
      <c r="AA284" s="5">
        <v>30</v>
      </c>
      <c r="AB284" s="5">
        <v>0.44800000000000001</v>
      </c>
      <c r="AC284" s="5">
        <v>2.1249999999999997E-3</v>
      </c>
    </row>
    <row r="285" spans="1:29" ht="24.7" x14ac:dyDescent="0.5">
      <c r="A285" s="58"/>
      <c r="B285" s="5">
        <v>267</v>
      </c>
      <c r="C285" s="164"/>
      <c r="D285" s="118">
        <v>1135736</v>
      </c>
      <c r="E285" s="6" t="s">
        <v>460</v>
      </c>
      <c r="F285" s="11" t="s">
        <v>44</v>
      </c>
      <c r="G285" s="18" t="s">
        <v>158</v>
      </c>
      <c r="H285" s="49" t="s">
        <v>115</v>
      </c>
      <c r="I285" s="5" t="s">
        <v>1103</v>
      </c>
      <c r="J285" s="157">
        <v>676</v>
      </c>
      <c r="K285" s="8">
        <v>676</v>
      </c>
      <c r="L285" s="156">
        <f t="shared" si="25"/>
        <v>0</v>
      </c>
      <c r="M285" s="125">
        <f>VLOOKUP(F285,Оглавление!$J$4:$K$39,2,FALSE)</f>
        <v>0</v>
      </c>
      <c r="N285" s="8">
        <f t="shared" si="26"/>
        <v>676</v>
      </c>
      <c r="O285" s="105"/>
      <c r="P285" s="8">
        <f t="shared" si="3"/>
        <v>0</v>
      </c>
      <c r="Q285" s="5" t="s">
        <v>1106</v>
      </c>
      <c r="R285" s="14" t="s">
        <v>1107</v>
      </c>
      <c r="S285" s="4">
        <v>1008691</v>
      </c>
      <c r="T285" s="59" t="s">
        <v>12</v>
      </c>
      <c r="U285" s="3" t="s">
        <v>12</v>
      </c>
      <c r="V285" s="5">
        <v>2.53E-2</v>
      </c>
      <c r="W285" s="5">
        <v>9.7500000000000012E-5</v>
      </c>
      <c r="X285" s="5">
        <v>20</v>
      </c>
      <c r="Y285" s="5">
        <v>230</v>
      </c>
      <c r="Z285" s="5">
        <v>320</v>
      </c>
      <c r="AA285" s="5">
        <v>30</v>
      </c>
      <c r="AB285" s="5">
        <v>0.50600000000000001</v>
      </c>
      <c r="AC285" s="5">
        <v>2.5499999999999997E-3</v>
      </c>
    </row>
    <row r="286" spans="1:29" ht="24.7" x14ac:dyDescent="0.5">
      <c r="A286" s="58"/>
      <c r="B286" s="5">
        <v>268</v>
      </c>
      <c r="C286" s="164"/>
      <c r="D286" s="118">
        <v>1135737</v>
      </c>
      <c r="E286" s="6" t="s">
        <v>461</v>
      </c>
      <c r="F286" s="11" t="s">
        <v>44</v>
      </c>
      <c r="G286" s="18" t="s">
        <v>158</v>
      </c>
      <c r="H286" s="49" t="s">
        <v>115</v>
      </c>
      <c r="I286" s="5" t="s">
        <v>1103</v>
      </c>
      <c r="J286" s="157">
        <v>712</v>
      </c>
      <c r="K286" s="8">
        <v>712</v>
      </c>
      <c r="L286" s="156">
        <f t="shared" si="25"/>
        <v>0</v>
      </c>
      <c r="M286" s="125">
        <f>VLOOKUP(F286,Оглавление!$J$4:$K$39,2,FALSE)</f>
        <v>0</v>
      </c>
      <c r="N286" s="8">
        <f t="shared" si="26"/>
        <v>712</v>
      </c>
      <c r="O286" s="105"/>
      <c r="P286" s="8">
        <f t="shared" si="3"/>
        <v>0</v>
      </c>
      <c r="Q286" s="5" t="s">
        <v>1109</v>
      </c>
      <c r="R286" s="14" t="s">
        <v>1107</v>
      </c>
      <c r="S286" s="4">
        <v>1001420</v>
      </c>
      <c r="T286" s="59" t="s">
        <v>12</v>
      </c>
      <c r="U286" s="3" t="s">
        <v>12</v>
      </c>
      <c r="V286" s="5">
        <v>2.6719999999999997E-2</v>
      </c>
      <c r="W286" s="5">
        <v>9.7500000000000012E-5</v>
      </c>
      <c r="X286" s="5">
        <v>20</v>
      </c>
      <c r="Y286" s="5">
        <v>250</v>
      </c>
      <c r="Z286" s="5">
        <v>320</v>
      </c>
      <c r="AA286" s="5">
        <v>30</v>
      </c>
      <c r="AB286" s="5">
        <v>0.53439999999999999</v>
      </c>
      <c r="AC286" s="5">
        <v>2.5499999999999997E-3</v>
      </c>
    </row>
    <row r="287" spans="1:29" ht="24.7" x14ac:dyDescent="0.5">
      <c r="A287" s="58"/>
      <c r="B287" s="5">
        <v>269</v>
      </c>
      <c r="C287" s="164"/>
      <c r="D287" s="118">
        <v>1135738</v>
      </c>
      <c r="E287" s="6" t="s">
        <v>462</v>
      </c>
      <c r="F287" s="11" t="s">
        <v>44</v>
      </c>
      <c r="G287" s="18" t="s">
        <v>158</v>
      </c>
      <c r="H287" s="49" t="s">
        <v>115</v>
      </c>
      <c r="I287" s="5" t="s">
        <v>1103</v>
      </c>
      <c r="J287" s="157">
        <v>1073</v>
      </c>
      <c r="K287" s="8">
        <v>1073</v>
      </c>
      <c r="L287" s="156">
        <f t="shared" si="25"/>
        <v>0</v>
      </c>
      <c r="M287" s="125">
        <f>VLOOKUP(F287,Оглавление!$J$4:$K$39,2,FALSE)</f>
        <v>0</v>
      </c>
      <c r="N287" s="8">
        <f t="shared" si="26"/>
        <v>1073</v>
      </c>
      <c r="O287" s="105"/>
      <c r="P287" s="8">
        <f t="shared" si="3"/>
        <v>0</v>
      </c>
      <c r="Q287" s="5" t="s">
        <v>1109</v>
      </c>
      <c r="R287" s="14" t="s">
        <v>1107</v>
      </c>
      <c r="S287" s="4">
        <v>1008712</v>
      </c>
      <c r="T287" s="59" t="s">
        <v>12</v>
      </c>
      <c r="U287" s="3" t="s">
        <v>12</v>
      </c>
      <c r="V287" s="5">
        <v>4.0100000000000004E-2</v>
      </c>
      <c r="W287" s="5">
        <v>1.6250000000000002E-4</v>
      </c>
      <c r="X287" s="5">
        <v>10</v>
      </c>
      <c r="Y287" s="5">
        <v>230</v>
      </c>
      <c r="Z287" s="5">
        <v>320</v>
      </c>
      <c r="AA287" s="5">
        <v>30</v>
      </c>
      <c r="AB287" s="5">
        <v>0.40100000000000002</v>
      </c>
      <c r="AC287" s="5">
        <v>2.1249999999999997E-3</v>
      </c>
    </row>
    <row r="288" spans="1:29" ht="24.7" x14ac:dyDescent="0.5">
      <c r="A288" s="58"/>
      <c r="B288" s="5">
        <v>270</v>
      </c>
      <c r="C288" s="164"/>
      <c r="D288" s="118">
        <v>1135739</v>
      </c>
      <c r="E288" s="6" t="s">
        <v>463</v>
      </c>
      <c r="F288" s="11" t="s">
        <v>44</v>
      </c>
      <c r="G288" s="18" t="s">
        <v>158</v>
      </c>
      <c r="H288" s="49" t="s">
        <v>115</v>
      </c>
      <c r="I288" s="5" t="s">
        <v>1103</v>
      </c>
      <c r="J288" s="157">
        <v>954</v>
      </c>
      <c r="K288" s="8">
        <v>954</v>
      </c>
      <c r="L288" s="156">
        <f t="shared" si="25"/>
        <v>0</v>
      </c>
      <c r="M288" s="125">
        <f>VLOOKUP(F288,Оглавление!$J$4:$K$39,2,FALSE)</f>
        <v>0</v>
      </c>
      <c r="N288" s="8">
        <f t="shared" si="26"/>
        <v>954</v>
      </c>
      <c r="O288" s="105"/>
      <c r="P288" s="8">
        <f t="shared" si="3"/>
        <v>0</v>
      </c>
      <c r="Q288" s="5" t="s">
        <v>1106</v>
      </c>
      <c r="R288" s="14" t="s">
        <v>1107</v>
      </c>
      <c r="S288" s="4">
        <v>1001422</v>
      </c>
      <c r="T288" s="59" t="s">
        <v>12</v>
      </c>
      <c r="U288" s="3" t="s">
        <v>12</v>
      </c>
      <c r="V288" s="5">
        <v>3.5799999999999998E-2</v>
      </c>
      <c r="W288" s="5">
        <v>1.2187500000000001E-4</v>
      </c>
      <c r="X288" s="5">
        <v>10</v>
      </c>
      <c r="Y288" s="5">
        <v>230</v>
      </c>
      <c r="Z288" s="5">
        <v>320</v>
      </c>
      <c r="AA288" s="5">
        <v>20</v>
      </c>
      <c r="AB288" s="5">
        <v>0.35799999999999998</v>
      </c>
      <c r="AC288" s="5">
        <v>1.5937499999999999E-3</v>
      </c>
    </row>
    <row r="289" spans="1:29" ht="24.7" x14ac:dyDescent="0.5">
      <c r="A289" s="58"/>
      <c r="B289" s="5">
        <v>271</v>
      </c>
      <c r="C289" s="164"/>
      <c r="D289" s="118">
        <v>1135740</v>
      </c>
      <c r="E289" s="6" t="s">
        <v>464</v>
      </c>
      <c r="F289" s="11" t="s">
        <v>44</v>
      </c>
      <c r="G289" s="18" t="s">
        <v>158</v>
      </c>
      <c r="H289" s="49" t="s">
        <v>115</v>
      </c>
      <c r="I289" s="5" t="s">
        <v>1103</v>
      </c>
      <c r="J289" s="157">
        <v>1149</v>
      </c>
      <c r="K289" s="8">
        <v>1149</v>
      </c>
      <c r="L289" s="156">
        <f t="shared" si="25"/>
        <v>0</v>
      </c>
      <c r="M289" s="125">
        <f>VLOOKUP(F289,Оглавление!$J$4:$K$39,2,FALSE)</f>
        <v>0</v>
      </c>
      <c r="N289" s="8">
        <f t="shared" si="26"/>
        <v>1149</v>
      </c>
      <c r="O289" s="105"/>
      <c r="P289" s="8">
        <f t="shared" ref="P289:P352" si="27">N289*O289</f>
        <v>0</v>
      </c>
      <c r="Q289" s="5" t="s">
        <v>1106</v>
      </c>
      <c r="R289" s="14" t="s">
        <v>1107</v>
      </c>
      <c r="S289" s="4">
        <v>1001424</v>
      </c>
      <c r="T289" s="59" t="s">
        <v>12</v>
      </c>
      <c r="U289" s="3" t="s">
        <v>12</v>
      </c>
      <c r="V289" s="5">
        <v>4.3099999999999999E-2</v>
      </c>
      <c r="W289" s="5">
        <v>1.6250000000000002E-4</v>
      </c>
      <c r="X289" s="5">
        <v>10</v>
      </c>
      <c r="Y289" s="5">
        <v>230</v>
      </c>
      <c r="Z289" s="5">
        <v>320</v>
      </c>
      <c r="AA289" s="5">
        <v>30</v>
      </c>
      <c r="AB289" s="5">
        <v>0.43099999999999999</v>
      </c>
      <c r="AC289" s="5">
        <v>2.1249999999999997E-3</v>
      </c>
    </row>
    <row r="290" spans="1:29" ht="24.7" x14ac:dyDescent="0.5">
      <c r="A290" s="58"/>
      <c r="B290" s="5">
        <v>272</v>
      </c>
      <c r="C290" s="164"/>
      <c r="D290" s="118">
        <v>1135741</v>
      </c>
      <c r="E290" s="6" t="s">
        <v>465</v>
      </c>
      <c r="F290" s="11" t="s">
        <v>44</v>
      </c>
      <c r="G290" s="18" t="s">
        <v>158</v>
      </c>
      <c r="H290" s="49" t="s">
        <v>115</v>
      </c>
      <c r="I290" s="5" t="s">
        <v>1103</v>
      </c>
      <c r="J290" s="157">
        <v>1058</v>
      </c>
      <c r="K290" s="8">
        <v>1058</v>
      </c>
      <c r="L290" s="156">
        <f t="shared" si="25"/>
        <v>0</v>
      </c>
      <c r="M290" s="125">
        <f>VLOOKUP(F290,Оглавление!$J$4:$K$39,2,FALSE)</f>
        <v>0</v>
      </c>
      <c r="N290" s="8">
        <f t="shared" si="26"/>
        <v>1058</v>
      </c>
      <c r="O290" s="105"/>
      <c r="P290" s="8">
        <f t="shared" si="27"/>
        <v>0</v>
      </c>
      <c r="Q290" s="5" t="s">
        <v>1109</v>
      </c>
      <c r="R290" s="14" t="s">
        <v>1107</v>
      </c>
      <c r="S290" s="4">
        <v>1008704</v>
      </c>
      <c r="T290" s="59" t="s">
        <v>12</v>
      </c>
      <c r="U290" s="3" t="s">
        <v>12</v>
      </c>
      <c r="V290" s="5">
        <v>3.95E-2</v>
      </c>
      <c r="W290" s="5">
        <v>1.3928571428571429E-4</v>
      </c>
      <c r="X290" s="5">
        <v>10</v>
      </c>
      <c r="Y290" s="5">
        <v>230</v>
      </c>
      <c r="Z290" s="5">
        <v>320</v>
      </c>
      <c r="AA290" s="5">
        <v>20</v>
      </c>
      <c r="AB290" s="5">
        <v>0.39500000000000002</v>
      </c>
      <c r="AC290" s="5">
        <v>1.8214285714285715E-3</v>
      </c>
    </row>
    <row r="291" spans="1:29" ht="24.7" x14ac:dyDescent="0.5">
      <c r="A291" s="58"/>
      <c r="B291" s="5">
        <v>273</v>
      </c>
      <c r="C291" s="164"/>
      <c r="D291" s="118">
        <v>1135742</v>
      </c>
      <c r="E291" s="6" t="s">
        <v>466</v>
      </c>
      <c r="F291" s="11" t="s">
        <v>44</v>
      </c>
      <c r="G291" s="18" t="s">
        <v>158</v>
      </c>
      <c r="H291" s="49" t="s">
        <v>115</v>
      </c>
      <c r="I291" s="5" t="s">
        <v>1103</v>
      </c>
      <c r="J291" s="157">
        <v>1104</v>
      </c>
      <c r="K291" s="8">
        <v>1104</v>
      </c>
      <c r="L291" s="156">
        <f t="shared" si="25"/>
        <v>0</v>
      </c>
      <c r="M291" s="125">
        <f>VLOOKUP(F291,Оглавление!$J$4:$K$39,2,FALSE)</f>
        <v>0</v>
      </c>
      <c r="N291" s="8">
        <f t="shared" si="26"/>
        <v>1104</v>
      </c>
      <c r="O291" s="105"/>
      <c r="P291" s="8">
        <f t="shared" si="27"/>
        <v>0</v>
      </c>
      <c r="Q291" s="5" t="s">
        <v>1109</v>
      </c>
      <c r="R291" s="14" t="s">
        <v>1107</v>
      </c>
      <c r="S291" s="4">
        <v>1001426</v>
      </c>
      <c r="T291" s="59" t="s">
        <v>12</v>
      </c>
      <c r="U291" s="3" t="s">
        <v>12</v>
      </c>
      <c r="V291" s="5">
        <v>4.1299999999999996E-2</v>
      </c>
      <c r="W291" s="5">
        <v>1.6250000000000002E-4</v>
      </c>
      <c r="X291" s="5">
        <v>10</v>
      </c>
      <c r="Y291" s="5">
        <v>230</v>
      </c>
      <c r="Z291" s="5">
        <v>320</v>
      </c>
      <c r="AA291" s="5">
        <v>30</v>
      </c>
      <c r="AB291" s="5">
        <v>0.41299999999999998</v>
      </c>
      <c r="AC291" s="5">
        <v>2.1249999999999997E-3</v>
      </c>
    </row>
    <row r="292" spans="1:29" ht="24.7" x14ac:dyDescent="0.5">
      <c r="A292" s="58"/>
      <c r="B292" s="5">
        <v>274</v>
      </c>
      <c r="C292" s="164"/>
      <c r="D292" s="118">
        <v>1135743</v>
      </c>
      <c r="E292" s="6" t="s">
        <v>467</v>
      </c>
      <c r="F292" s="11" t="s">
        <v>44</v>
      </c>
      <c r="G292" s="18" t="s">
        <v>158</v>
      </c>
      <c r="H292" s="49" t="s">
        <v>115</v>
      </c>
      <c r="I292" s="5" t="s">
        <v>1103</v>
      </c>
      <c r="J292" s="157">
        <v>1286</v>
      </c>
      <c r="K292" s="8">
        <v>1286</v>
      </c>
      <c r="L292" s="156">
        <f t="shared" si="25"/>
        <v>0</v>
      </c>
      <c r="M292" s="125">
        <f>VLOOKUP(F292,Оглавление!$J$4:$K$39,2,FALSE)</f>
        <v>0</v>
      </c>
      <c r="N292" s="8">
        <f t="shared" si="26"/>
        <v>1286</v>
      </c>
      <c r="O292" s="105"/>
      <c r="P292" s="8">
        <f t="shared" si="27"/>
        <v>0</v>
      </c>
      <c r="Q292" s="5" t="s">
        <v>1109</v>
      </c>
      <c r="R292" s="14" t="s">
        <v>1107</v>
      </c>
      <c r="S292" s="4">
        <v>1001428</v>
      </c>
      <c r="T292" s="59" t="s">
        <v>12</v>
      </c>
      <c r="U292" s="3" t="s">
        <v>12</v>
      </c>
      <c r="V292" s="5">
        <v>4.82E-2</v>
      </c>
      <c r="W292" s="5">
        <v>1.9500000000000002E-4</v>
      </c>
      <c r="X292" s="5">
        <v>10</v>
      </c>
      <c r="Y292" s="5">
        <v>230</v>
      </c>
      <c r="Z292" s="5">
        <v>320</v>
      </c>
      <c r="AA292" s="5">
        <v>30</v>
      </c>
      <c r="AB292" s="5">
        <v>0.48199999999999998</v>
      </c>
      <c r="AC292" s="5">
        <v>2.5499999999999997E-3</v>
      </c>
    </row>
    <row r="293" spans="1:29" ht="24.7" x14ac:dyDescent="0.5">
      <c r="A293" s="58"/>
      <c r="B293" s="5">
        <v>275</v>
      </c>
      <c r="C293" s="164"/>
      <c r="D293" s="118">
        <v>1135746</v>
      </c>
      <c r="E293" s="6" t="s">
        <v>468</v>
      </c>
      <c r="F293" s="11" t="s">
        <v>44</v>
      </c>
      <c r="G293" s="18" t="s">
        <v>158</v>
      </c>
      <c r="H293" s="49" t="s">
        <v>115</v>
      </c>
      <c r="I293" s="5" t="s">
        <v>1103</v>
      </c>
      <c r="J293" s="157">
        <v>3337</v>
      </c>
      <c r="K293" s="8">
        <v>3337</v>
      </c>
      <c r="L293" s="156">
        <f t="shared" si="25"/>
        <v>0</v>
      </c>
      <c r="M293" s="125">
        <f>VLOOKUP(F293,Оглавление!$J$4:$K$39,2,FALSE)</f>
        <v>0</v>
      </c>
      <c r="N293" s="8">
        <f t="shared" si="26"/>
        <v>3337</v>
      </c>
      <c r="O293" s="105"/>
      <c r="P293" s="8">
        <f t="shared" si="27"/>
        <v>0</v>
      </c>
      <c r="Q293" s="5" t="s">
        <v>1106</v>
      </c>
      <c r="R293" s="14" t="s">
        <v>1107</v>
      </c>
      <c r="S293" s="4">
        <v>1008694</v>
      </c>
      <c r="T293" s="59" t="s">
        <v>12</v>
      </c>
      <c r="U293" s="3" t="s">
        <v>12</v>
      </c>
      <c r="V293" s="5">
        <v>7.4999999999999997E-2</v>
      </c>
      <c r="W293" s="5">
        <v>4.2499999999999998E-4</v>
      </c>
      <c r="X293" s="5">
        <v>5</v>
      </c>
      <c r="Y293" s="5">
        <v>230</v>
      </c>
      <c r="Z293" s="5">
        <v>320</v>
      </c>
      <c r="AA293" s="5">
        <v>30</v>
      </c>
      <c r="AB293" s="5">
        <v>0.375</v>
      </c>
      <c r="AC293" s="5">
        <v>2.1249999999999997E-3</v>
      </c>
    </row>
    <row r="294" spans="1:29" ht="24.7" x14ac:dyDescent="0.5">
      <c r="A294" s="58"/>
      <c r="B294" s="5">
        <v>276</v>
      </c>
      <c r="C294" s="164"/>
      <c r="D294" s="118">
        <v>1135748</v>
      </c>
      <c r="E294" s="6" t="s">
        <v>469</v>
      </c>
      <c r="F294" s="11" t="s">
        <v>44</v>
      </c>
      <c r="G294" s="18" t="s">
        <v>158</v>
      </c>
      <c r="H294" s="49" t="s">
        <v>115</v>
      </c>
      <c r="I294" s="5" t="s">
        <v>1103</v>
      </c>
      <c r="J294" s="157">
        <v>3337</v>
      </c>
      <c r="K294" s="8">
        <v>3337</v>
      </c>
      <c r="L294" s="156">
        <f t="shared" si="25"/>
        <v>0</v>
      </c>
      <c r="M294" s="125">
        <f>VLOOKUP(F294,Оглавление!$J$4:$K$39,2,FALSE)</f>
        <v>0</v>
      </c>
      <c r="N294" s="8">
        <f t="shared" si="26"/>
        <v>3337</v>
      </c>
      <c r="O294" s="105"/>
      <c r="P294" s="8">
        <f t="shared" si="27"/>
        <v>0</v>
      </c>
      <c r="Q294" s="5" t="s">
        <v>1106</v>
      </c>
      <c r="R294" s="14" t="s">
        <v>1107</v>
      </c>
      <c r="S294" s="4">
        <v>1008695</v>
      </c>
      <c r="T294" s="59" t="s">
        <v>12</v>
      </c>
      <c r="U294" s="3" t="s">
        <v>12</v>
      </c>
      <c r="V294" s="5">
        <v>8.4000000000000005E-2</v>
      </c>
      <c r="W294" s="5">
        <v>4.2499999999999998E-4</v>
      </c>
      <c r="X294" s="5">
        <v>5</v>
      </c>
      <c r="Y294" s="5">
        <v>230</v>
      </c>
      <c r="Z294" s="5">
        <v>320</v>
      </c>
      <c r="AA294" s="5">
        <v>30</v>
      </c>
      <c r="AB294" s="5">
        <v>0.41749999999999998</v>
      </c>
      <c r="AC294" s="5">
        <v>2.1249999999999997E-3</v>
      </c>
    </row>
    <row r="295" spans="1:29" ht="24.7" x14ac:dyDescent="0.5">
      <c r="A295" s="58"/>
      <c r="B295" s="5">
        <v>277</v>
      </c>
      <c r="C295" s="164"/>
      <c r="D295" s="118">
        <v>1135749</v>
      </c>
      <c r="E295" s="6" t="s">
        <v>470</v>
      </c>
      <c r="F295" s="11" t="s">
        <v>44</v>
      </c>
      <c r="G295" s="18" t="s">
        <v>158</v>
      </c>
      <c r="H295" s="49" t="s">
        <v>115</v>
      </c>
      <c r="I295" s="5" t="s">
        <v>1103</v>
      </c>
      <c r="J295" s="157">
        <v>3337</v>
      </c>
      <c r="K295" s="8">
        <v>3337</v>
      </c>
      <c r="L295" s="156">
        <f t="shared" si="25"/>
        <v>0</v>
      </c>
      <c r="M295" s="125">
        <f>VLOOKUP(F295,Оглавление!$J$4:$K$39,2,FALSE)</f>
        <v>0</v>
      </c>
      <c r="N295" s="8">
        <f t="shared" si="26"/>
        <v>3337</v>
      </c>
      <c r="O295" s="105"/>
      <c r="P295" s="8">
        <f t="shared" si="27"/>
        <v>0</v>
      </c>
      <c r="Q295" s="5" t="s">
        <v>1109</v>
      </c>
      <c r="R295" s="14" t="s">
        <v>1107</v>
      </c>
      <c r="S295" s="4">
        <v>1008709</v>
      </c>
      <c r="T295" s="59" t="s">
        <v>12</v>
      </c>
      <c r="U295" s="3" t="s">
        <v>12</v>
      </c>
      <c r="V295" s="5">
        <v>8.6999999999999994E-2</v>
      </c>
      <c r="W295" s="5">
        <v>3.2500000000000004E-4</v>
      </c>
      <c r="X295" s="5">
        <v>10</v>
      </c>
      <c r="Y295" s="5">
        <v>250</v>
      </c>
      <c r="Z295" s="5">
        <v>350</v>
      </c>
      <c r="AA295" s="5">
        <v>20</v>
      </c>
      <c r="AB295" s="5">
        <v>0.42249999999999999</v>
      </c>
      <c r="AC295" s="5">
        <v>2.1249999999999997E-3</v>
      </c>
    </row>
    <row r="296" spans="1:29" ht="24.7" x14ac:dyDescent="0.5">
      <c r="A296" s="58"/>
      <c r="B296" s="5">
        <v>278</v>
      </c>
      <c r="C296" s="164"/>
      <c r="D296" s="118">
        <v>1135750</v>
      </c>
      <c r="E296" s="6" t="s">
        <v>471</v>
      </c>
      <c r="F296" s="11" t="s">
        <v>44</v>
      </c>
      <c r="G296" s="18" t="s">
        <v>158</v>
      </c>
      <c r="H296" s="49" t="s">
        <v>115</v>
      </c>
      <c r="I296" s="5" t="s">
        <v>1103</v>
      </c>
      <c r="J296" s="157">
        <v>3337</v>
      </c>
      <c r="K296" s="8">
        <v>3337</v>
      </c>
      <c r="L296" s="156">
        <f t="shared" si="25"/>
        <v>0</v>
      </c>
      <c r="M296" s="125">
        <f>VLOOKUP(F296,Оглавление!$J$4:$K$39,2,FALSE)</f>
        <v>0</v>
      </c>
      <c r="N296" s="8">
        <f t="shared" si="26"/>
        <v>3337</v>
      </c>
      <c r="O296" s="105"/>
      <c r="P296" s="8">
        <f t="shared" si="27"/>
        <v>0</v>
      </c>
      <c r="Q296" s="5" t="s">
        <v>1109</v>
      </c>
      <c r="R296" s="14" t="s">
        <v>1107</v>
      </c>
      <c r="S296" s="4">
        <v>1008696</v>
      </c>
      <c r="T296" s="59" t="s">
        <v>12</v>
      </c>
      <c r="U296" s="3" t="s">
        <v>12</v>
      </c>
      <c r="V296" s="5">
        <v>9.64E-2</v>
      </c>
      <c r="W296" s="5">
        <v>3.9000000000000005E-4</v>
      </c>
      <c r="X296" s="5">
        <v>5</v>
      </c>
      <c r="Y296" s="5">
        <v>230</v>
      </c>
      <c r="Z296" s="5">
        <v>320</v>
      </c>
      <c r="AA296" s="5">
        <v>30</v>
      </c>
      <c r="AB296" s="5">
        <v>0.48199999999999998</v>
      </c>
      <c r="AC296" s="5">
        <v>2.5499999999999997E-3</v>
      </c>
    </row>
    <row r="297" spans="1:29" ht="24.7" x14ac:dyDescent="0.5">
      <c r="A297" s="58"/>
      <c r="B297" s="5">
        <v>279</v>
      </c>
      <c r="C297" s="164"/>
      <c r="D297" s="118">
        <v>1135751</v>
      </c>
      <c r="E297" s="6" t="s">
        <v>472</v>
      </c>
      <c r="F297" s="11" t="s">
        <v>43</v>
      </c>
      <c r="G297" s="18" t="s">
        <v>157</v>
      </c>
      <c r="H297" s="49" t="s">
        <v>115</v>
      </c>
      <c r="I297" s="5" t="s">
        <v>1103</v>
      </c>
      <c r="J297" s="157">
        <v>297</v>
      </c>
      <c r="K297" s="8">
        <v>312</v>
      </c>
      <c r="L297" s="156">
        <f t="shared" si="25"/>
        <v>0.05</v>
      </c>
      <c r="M297" s="125">
        <f>VLOOKUP(F297,Оглавление!$J$4:$K$39,2,FALSE)</f>
        <v>0</v>
      </c>
      <c r="N297" s="8">
        <f t="shared" si="26"/>
        <v>312</v>
      </c>
      <c r="O297" s="105"/>
      <c r="P297" s="8">
        <f t="shared" si="27"/>
        <v>0</v>
      </c>
      <c r="Q297" s="5" t="s">
        <v>1106</v>
      </c>
      <c r="R297" s="14" t="s">
        <v>1107</v>
      </c>
      <c r="S297" s="4">
        <v>1023003</v>
      </c>
      <c r="T297" s="59" t="s">
        <v>12</v>
      </c>
      <c r="U297" s="13">
        <v>1136006</v>
      </c>
      <c r="V297" s="5">
        <v>4.2000000000000003E-2</v>
      </c>
      <c r="W297" s="5">
        <v>6.7722222222222218E-5</v>
      </c>
      <c r="X297" s="5">
        <v>100</v>
      </c>
      <c r="Y297" s="5">
        <v>280</v>
      </c>
      <c r="Z297" s="5">
        <v>190</v>
      </c>
      <c r="AA297" s="5">
        <v>95</v>
      </c>
      <c r="AB297" s="5">
        <v>4.2</v>
      </c>
      <c r="AC297" s="5">
        <v>5.0540000000000003E-3</v>
      </c>
    </row>
    <row r="298" spans="1:29" ht="24.7" x14ac:dyDescent="0.5">
      <c r="A298" s="58"/>
      <c r="B298" s="5">
        <v>280</v>
      </c>
      <c r="C298" s="164"/>
      <c r="D298" s="118">
        <v>1135752</v>
      </c>
      <c r="E298" s="6" t="s">
        <v>473</v>
      </c>
      <c r="F298" s="11" t="s">
        <v>43</v>
      </c>
      <c r="G298" s="18" t="s">
        <v>157</v>
      </c>
      <c r="H298" s="49" t="s">
        <v>115</v>
      </c>
      <c r="I298" s="5" t="s">
        <v>1103</v>
      </c>
      <c r="J298" s="157">
        <v>425</v>
      </c>
      <c r="K298" s="8">
        <v>446</v>
      </c>
      <c r="L298" s="156">
        <f t="shared" si="25"/>
        <v>0.05</v>
      </c>
      <c r="M298" s="125">
        <f>VLOOKUP(F298,Оглавление!$J$4:$K$39,2,FALSE)</f>
        <v>0</v>
      </c>
      <c r="N298" s="8">
        <f t="shared" si="26"/>
        <v>446</v>
      </c>
      <c r="O298" s="105"/>
      <c r="P298" s="8">
        <f t="shared" si="27"/>
        <v>0</v>
      </c>
      <c r="Q298" s="5" t="s">
        <v>1109</v>
      </c>
      <c r="R298" s="14" t="s">
        <v>1107</v>
      </c>
      <c r="S298" s="4">
        <v>1023004</v>
      </c>
      <c r="T298" s="59" t="s">
        <v>12</v>
      </c>
      <c r="U298" s="13">
        <v>1136007</v>
      </c>
      <c r="V298" s="5">
        <v>6.6000000000000003E-2</v>
      </c>
      <c r="W298" s="5">
        <v>8.4652777777777772E-5</v>
      </c>
      <c r="X298" s="5">
        <v>80</v>
      </c>
      <c r="Y298" s="5">
        <v>280</v>
      </c>
      <c r="Z298" s="5">
        <v>190</v>
      </c>
      <c r="AA298" s="5">
        <v>95</v>
      </c>
      <c r="AB298" s="5">
        <v>5.28</v>
      </c>
      <c r="AC298" s="5">
        <v>5.0540000000000003E-3</v>
      </c>
    </row>
    <row r="299" spans="1:29" ht="24.7" x14ac:dyDescent="0.5">
      <c r="A299" s="58"/>
      <c r="B299" s="5">
        <v>281</v>
      </c>
      <c r="C299" s="164"/>
      <c r="D299" s="118">
        <v>1135753</v>
      </c>
      <c r="E299" s="6" t="s">
        <v>474</v>
      </c>
      <c r="F299" s="11" t="s">
        <v>43</v>
      </c>
      <c r="G299" s="18" t="s">
        <v>158</v>
      </c>
      <c r="H299" s="49" t="s">
        <v>115</v>
      </c>
      <c r="I299" s="5" t="s">
        <v>1103</v>
      </c>
      <c r="J299" s="157">
        <v>374</v>
      </c>
      <c r="K299" s="8">
        <v>393</v>
      </c>
      <c r="L299" s="156">
        <f t="shared" si="25"/>
        <v>0.05</v>
      </c>
      <c r="M299" s="125">
        <f>VLOOKUP(F299,Оглавление!$J$4:$K$39,2,FALSE)</f>
        <v>0</v>
      </c>
      <c r="N299" s="8">
        <f t="shared" si="26"/>
        <v>393</v>
      </c>
      <c r="O299" s="105"/>
      <c r="P299" s="8">
        <f t="shared" si="27"/>
        <v>0</v>
      </c>
      <c r="Q299" s="5" t="s">
        <v>1106</v>
      </c>
      <c r="R299" s="14" t="s">
        <v>1107</v>
      </c>
      <c r="S299" s="4">
        <v>1033437</v>
      </c>
      <c r="T299" s="59" t="s">
        <v>12</v>
      </c>
      <c r="U299" s="15">
        <v>1136008</v>
      </c>
      <c r="V299" s="5">
        <v>5.3999999999999999E-2</v>
      </c>
      <c r="W299" s="5">
        <v>7.9673202614379086E-5</v>
      </c>
      <c r="X299" s="5">
        <v>85</v>
      </c>
      <c r="Y299" s="5">
        <v>280</v>
      </c>
      <c r="Z299" s="5">
        <v>190</v>
      </c>
      <c r="AA299" s="5">
        <v>95</v>
      </c>
      <c r="AB299" s="5">
        <v>4.59</v>
      </c>
      <c r="AC299" s="5">
        <v>5.0540000000000003E-3</v>
      </c>
    </row>
    <row r="300" spans="1:29" ht="24.7" x14ac:dyDescent="0.5">
      <c r="A300" s="58"/>
      <c r="B300" s="5">
        <v>282</v>
      </c>
      <c r="C300" s="164"/>
      <c r="D300" s="118">
        <v>1135754</v>
      </c>
      <c r="E300" s="6" t="s">
        <v>475</v>
      </c>
      <c r="F300" s="11" t="s">
        <v>43</v>
      </c>
      <c r="G300" s="18" t="s">
        <v>158</v>
      </c>
      <c r="H300" s="49" t="s">
        <v>115</v>
      </c>
      <c r="I300" s="5" t="s">
        <v>1103</v>
      </c>
      <c r="J300" s="157">
        <v>491</v>
      </c>
      <c r="K300" s="8">
        <v>516</v>
      </c>
      <c r="L300" s="156">
        <f t="shared" si="25"/>
        <v>0.05</v>
      </c>
      <c r="M300" s="125">
        <f>VLOOKUP(F300,Оглавление!$J$4:$K$39,2,FALSE)</f>
        <v>0</v>
      </c>
      <c r="N300" s="8">
        <f t="shared" si="26"/>
        <v>516</v>
      </c>
      <c r="O300" s="105"/>
      <c r="P300" s="8">
        <f t="shared" si="27"/>
        <v>0</v>
      </c>
      <c r="Q300" s="5" t="s">
        <v>1106</v>
      </c>
      <c r="R300" s="14" t="s">
        <v>1107</v>
      </c>
      <c r="S300" s="4">
        <v>1033438</v>
      </c>
      <c r="T300" s="59" t="s">
        <v>12</v>
      </c>
      <c r="U300" s="15">
        <v>1136009</v>
      </c>
      <c r="V300" s="5">
        <v>7.4999999999999997E-2</v>
      </c>
      <c r="W300" s="5">
        <v>1.0418803418803418E-4</v>
      </c>
      <c r="X300" s="5">
        <v>65</v>
      </c>
      <c r="Y300" s="5">
        <v>280</v>
      </c>
      <c r="Z300" s="5">
        <v>190</v>
      </c>
      <c r="AA300" s="5">
        <v>95</v>
      </c>
      <c r="AB300" s="5">
        <v>4.875</v>
      </c>
      <c r="AC300" s="5">
        <v>5.0540000000000003E-3</v>
      </c>
    </row>
    <row r="301" spans="1:29" ht="24.7" x14ac:dyDescent="0.5">
      <c r="A301" s="58"/>
      <c r="B301" s="5">
        <v>283</v>
      </c>
      <c r="C301" s="164"/>
      <c r="D301" s="118">
        <v>1135755</v>
      </c>
      <c r="E301" s="6" t="s">
        <v>476</v>
      </c>
      <c r="F301" s="11" t="s">
        <v>43</v>
      </c>
      <c r="G301" s="18" t="s">
        <v>158</v>
      </c>
      <c r="H301" s="49" t="s">
        <v>115</v>
      </c>
      <c r="I301" s="5" t="s">
        <v>1103</v>
      </c>
      <c r="J301" s="157">
        <v>617</v>
      </c>
      <c r="K301" s="8">
        <v>648</v>
      </c>
      <c r="L301" s="156">
        <f t="shared" si="25"/>
        <v>0.05</v>
      </c>
      <c r="M301" s="125">
        <f>VLOOKUP(F301,Оглавление!$J$4:$K$39,2,FALSE)</f>
        <v>0</v>
      </c>
      <c r="N301" s="8">
        <f t="shared" si="26"/>
        <v>648</v>
      </c>
      <c r="O301" s="105"/>
      <c r="P301" s="8">
        <f t="shared" si="27"/>
        <v>0</v>
      </c>
      <c r="Q301" s="5" t="s">
        <v>1106</v>
      </c>
      <c r="R301" s="14" t="s">
        <v>1107</v>
      </c>
      <c r="S301" s="4">
        <v>1047862</v>
      </c>
      <c r="T301" s="59" t="s">
        <v>12</v>
      </c>
      <c r="U301" s="15">
        <v>1136010</v>
      </c>
      <c r="V301" s="5">
        <v>0.09</v>
      </c>
      <c r="W301" s="5">
        <v>1.3544444444444444E-4</v>
      </c>
      <c r="X301" s="5">
        <v>50</v>
      </c>
      <c r="Y301" s="5">
        <v>280</v>
      </c>
      <c r="Z301" s="5">
        <v>190</v>
      </c>
      <c r="AA301" s="5">
        <v>95</v>
      </c>
      <c r="AB301" s="5">
        <v>4.5</v>
      </c>
      <c r="AC301" s="5">
        <v>5.0540000000000003E-3</v>
      </c>
    </row>
    <row r="302" spans="1:29" ht="24.7" x14ac:dyDescent="0.5">
      <c r="A302" s="58"/>
      <c r="B302" s="5">
        <v>284</v>
      </c>
      <c r="C302" s="164"/>
      <c r="D302" s="118">
        <v>1135756</v>
      </c>
      <c r="E302" s="6" t="s">
        <v>477</v>
      </c>
      <c r="F302" s="11" t="s">
        <v>43</v>
      </c>
      <c r="G302" s="18" t="s">
        <v>158</v>
      </c>
      <c r="H302" s="49" t="s">
        <v>115</v>
      </c>
      <c r="I302" s="5" t="s">
        <v>1103</v>
      </c>
      <c r="J302" s="157">
        <v>831</v>
      </c>
      <c r="K302" s="8">
        <v>873</v>
      </c>
      <c r="L302" s="156">
        <f t="shared" si="25"/>
        <v>0.05</v>
      </c>
      <c r="M302" s="125">
        <f>VLOOKUP(F302,Оглавление!$J$4:$K$39,2,FALSE)</f>
        <v>0</v>
      </c>
      <c r="N302" s="8">
        <f t="shared" si="26"/>
        <v>873</v>
      </c>
      <c r="O302" s="105"/>
      <c r="P302" s="8">
        <f t="shared" si="27"/>
        <v>0</v>
      </c>
      <c r="Q302" s="5" t="s">
        <v>1106</v>
      </c>
      <c r="R302" s="14" t="s">
        <v>1107</v>
      </c>
      <c r="S302" s="4">
        <v>1047863</v>
      </c>
      <c r="T302" s="59" t="s">
        <v>12</v>
      </c>
      <c r="U302" s="15">
        <v>1136011</v>
      </c>
      <c r="V302" s="5">
        <v>0.13600000000000001</v>
      </c>
      <c r="W302" s="5">
        <v>1.9349206349206349E-4</v>
      </c>
      <c r="X302" s="5">
        <v>35</v>
      </c>
      <c r="Y302" s="5">
        <v>280</v>
      </c>
      <c r="Z302" s="5">
        <v>190</v>
      </c>
      <c r="AA302" s="5">
        <v>95</v>
      </c>
      <c r="AB302" s="5">
        <v>4.76</v>
      </c>
      <c r="AC302" s="5">
        <v>5.0540000000000003E-3</v>
      </c>
    </row>
    <row r="303" spans="1:29" ht="24.7" x14ac:dyDescent="0.5">
      <c r="A303" s="58"/>
      <c r="B303" s="5">
        <v>285</v>
      </c>
      <c r="C303" s="164"/>
      <c r="D303" s="118">
        <v>1135757</v>
      </c>
      <c r="E303" s="6" t="s">
        <v>478</v>
      </c>
      <c r="F303" s="11" t="s">
        <v>43</v>
      </c>
      <c r="G303" s="18" t="s">
        <v>158</v>
      </c>
      <c r="H303" s="49" t="s">
        <v>115</v>
      </c>
      <c r="I303" s="5" t="s">
        <v>1103</v>
      </c>
      <c r="J303" s="157">
        <v>1099</v>
      </c>
      <c r="K303" s="8">
        <v>1154</v>
      </c>
      <c r="L303" s="156">
        <f t="shared" si="25"/>
        <v>0.05</v>
      </c>
      <c r="M303" s="125">
        <f>VLOOKUP(F303,Оглавление!$J$4:$K$39,2,FALSE)</f>
        <v>0</v>
      </c>
      <c r="N303" s="8">
        <f t="shared" si="26"/>
        <v>1154</v>
      </c>
      <c r="O303" s="105"/>
      <c r="P303" s="8">
        <f t="shared" si="27"/>
        <v>0</v>
      </c>
      <c r="Q303" s="5" t="s">
        <v>1106</v>
      </c>
      <c r="R303" s="14" t="s">
        <v>1107</v>
      </c>
      <c r="S303" s="4">
        <v>1047191</v>
      </c>
      <c r="T303" s="59" t="s">
        <v>12</v>
      </c>
      <c r="U303" s="15">
        <v>1136012</v>
      </c>
      <c r="V303" s="5">
        <v>0.153</v>
      </c>
      <c r="W303" s="5">
        <v>3.3861111111111109E-4</v>
      </c>
      <c r="X303" s="5">
        <v>20</v>
      </c>
      <c r="Y303" s="5">
        <v>280</v>
      </c>
      <c r="Z303" s="5">
        <v>190</v>
      </c>
      <c r="AA303" s="5">
        <v>95</v>
      </c>
      <c r="AB303" s="5">
        <v>3.06</v>
      </c>
      <c r="AC303" s="5">
        <v>5.0540000000000003E-3</v>
      </c>
    </row>
    <row r="304" spans="1:29" ht="24.7" x14ac:dyDescent="0.5">
      <c r="A304" s="58"/>
      <c r="B304" s="5">
        <v>286</v>
      </c>
      <c r="C304" s="164"/>
      <c r="D304" s="118">
        <v>1135758</v>
      </c>
      <c r="E304" s="6" t="s">
        <v>479</v>
      </c>
      <c r="F304" s="11" t="s">
        <v>43</v>
      </c>
      <c r="G304" s="18" t="s">
        <v>157</v>
      </c>
      <c r="H304" s="49" t="s">
        <v>115</v>
      </c>
      <c r="I304" s="5" t="s">
        <v>1103</v>
      </c>
      <c r="J304" s="157">
        <v>307</v>
      </c>
      <c r="K304" s="8">
        <v>322</v>
      </c>
      <c r="L304" s="156">
        <f t="shared" si="25"/>
        <v>0.05</v>
      </c>
      <c r="M304" s="125">
        <f>VLOOKUP(F304,Оглавление!$J$4:$K$39,2,FALSE)</f>
        <v>0</v>
      </c>
      <c r="N304" s="8">
        <f t="shared" si="26"/>
        <v>322</v>
      </c>
      <c r="O304" s="105"/>
      <c r="P304" s="8">
        <f t="shared" si="27"/>
        <v>0</v>
      </c>
      <c r="Q304" s="5" t="s">
        <v>1106</v>
      </c>
      <c r="R304" s="14" t="s">
        <v>1107</v>
      </c>
      <c r="S304" s="4">
        <v>1023009</v>
      </c>
      <c r="T304" s="59" t="s">
        <v>12</v>
      </c>
      <c r="U304" s="15">
        <v>1136013</v>
      </c>
      <c r="V304" s="5">
        <v>4.5999999999999999E-2</v>
      </c>
      <c r="W304" s="5">
        <v>8.4652777777777772E-5</v>
      </c>
      <c r="X304" s="5">
        <v>80</v>
      </c>
      <c r="Y304" s="5">
        <v>280</v>
      </c>
      <c r="Z304" s="5">
        <v>190</v>
      </c>
      <c r="AA304" s="5">
        <v>95</v>
      </c>
      <c r="AB304" s="5">
        <v>3.68</v>
      </c>
      <c r="AC304" s="5">
        <v>5.0540000000000003E-3</v>
      </c>
    </row>
    <row r="305" spans="1:29" ht="24.7" x14ac:dyDescent="0.5">
      <c r="A305" s="58"/>
      <c r="B305" s="5">
        <v>287</v>
      </c>
      <c r="C305" s="164"/>
      <c r="D305" s="118">
        <v>1135759</v>
      </c>
      <c r="E305" s="6" t="s">
        <v>480</v>
      </c>
      <c r="F305" s="11" t="s">
        <v>43</v>
      </c>
      <c r="G305" s="18" t="s">
        <v>158</v>
      </c>
      <c r="H305" s="49" t="s">
        <v>115</v>
      </c>
      <c r="I305" s="5" t="s">
        <v>1103</v>
      </c>
      <c r="J305" s="157">
        <v>395</v>
      </c>
      <c r="K305" s="8">
        <v>415</v>
      </c>
      <c r="L305" s="156">
        <f t="shared" si="25"/>
        <v>0.05</v>
      </c>
      <c r="M305" s="125">
        <f>VLOOKUP(F305,Оглавление!$J$4:$K$39,2,FALSE)</f>
        <v>0</v>
      </c>
      <c r="N305" s="8">
        <f t="shared" si="26"/>
        <v>415</v>
      </c>
      <c r="O305" s="105"/>
      <c r="P305" s="8">
        <f t="shared" si="27"/>
        <v>0</v>
      </c>
      <c r="Q305" s="5" t="s">
        <v>1106</v>
      </c>
      <c r="R305" s="14" t="s">
        <v>1107</v>
      </c>
      <c r="S305" s="4">
        <v>1023010</v>
      </c>
      <c r="T305" s="59" t="s">
        <v>12</v>
      </c>
      <c r="U305" s="15">
        <v>1136015</v>
      </c>
      <c r="V305" s="5">
        <v>5.6000000000000001E-2</v>
      </c>
      <c r="W305" s="5">
        <v>8.4652777777777772E-5</v>
      </c>
      <c r="X305" s="5">
        <v>80</v>
      </c>
      <c r="Y305" s="5">
        <v>280</v>
      </c>
      <c r="Z305" s="5">
        <v>190</v>
      </c>
      <c r="AA305" s="5">
        <v>95</v>
      </c>
      <c r="AB305" s="5">
        <v>4.4800000000000004</v>
      </c>
      <c r="AC305" s="5">
        <v>5.0540000000000003E-3</v>
      </c>
    </row>
    <row r="306" spans="1:29" ht="24.7" x14ac:dyDescent="0.5">
      <c r="A306" s="58"/>
      <c r="B306" s="5">
        <v>288</v>
      </c>
      <c r="C306" s="164"/>
      <c r="D306" s="118">
        <v>1135760</v>
      </c>
      <c r="E306" s="6" t="s">
        <v>481</v>
      </c>
      <c r="F306" s="11" t="s">
        <v>43</v>
      </c>
      <c r="G306" s="18" t="s">
        <v>158</v>
      </c>
      <c r="H306" s="49" t="s">
        <v>115</v>
      </c>
      <c r="I306" s="5" t="s">
        <v>1103</v>
      </c>
      <c r="J306" s="157">
        <v>523</v>
      </c>
      <c r="K306" s="8">
        <v>549</v>
      </c>
      <c r="L306" s="156">
        <f t="shared" si="25"/>
        <v>0.05</v>
      </c>
      <c r="M306" s="125">
        <f>VLOOKUP(F306,Оглавление!$J$4:$K$39,2,FALSE)</f>
        <v>0</v>
      </c>
      <c r="N306" s="8">
        <f t="shared" si="26"/>
        <v>549</v>
      </c>
      <c r="O306" s="105"/>
      <c r="P306" s="8">
        <f t="shared" si="27"/>
        <v>0</v>
      </c>
      <c r="Q306" s="5" t="s">
        <v>1106</v>
      </c>
      <c r="R306" s="14" t="s">
        <v>1107</v>
      </c>
      <c r="S306" s="4">
        <v>1023011</v>
      </c>
      <c r="T306" s="59" t="s">
        <v>12</v>
      </c>
      <c r="U306" s="15">
        <v>1136016</v>
      </c>
      <c r="V306" s="5">
        <v>7.5999999999999998E-2</v>
      </c>
      <c r="W306" s="5">
        <v>1.3544444444444444E-4</v>
      </c>
      <c r="X306" s="5">
        <v>50</v>
      </c>
      <c r="Y306" s="5">
        <v>280</v>
      </c>
      <c r="Z306" s="5">
        <v>190</v>
      </c>
      <c r="AA306" s="5">
        <v>95</v>
      </c>
      <c r="AB306" s="5">
        <v>3.8</v>
      </c>
      <c r="AC306" s="5">
        <v>5.0540000000000003E-3</v>
      </c>
    </row>
    <row r="307" spans="1:29" ht="24.7" x14ac:dyDescent="0.5">
      <c r="A307" s="58"/>
      <c r="B307" s="5">
        <v>289</v>
      </c>
      <c r="C307" s="164"/>
      <c r="D307" s="118">
        <v>1135761</v>
      </c>
      <c r="E307" s="6" t="s">
        <v>482</v>
      </c>
      <c r="F307" s="11" t="s">
        <v>43</v>
      </c>
      <c r="G307" s="18" t="s">
        <v>158</v>
      </c>
      <c r="H307" s="49" t="s">
        <v>115</v>
      </c>
      <c r="I307" s="5" t="s">
        <v>1103</v>
      </c>
      <c r="J307" s="157">
        <v>724</v>
      </c>
      <c r="K307" s="8">
        <v>760</v>
      </c>
      <c r="L307" s="156">
        <f t="shared" si="25"/>
        <v>0.05</v>
      </c>
      <c r="M307" s="125">
        <f>VLOOKUP(F307,Оглавление!$J$4:$K$39,2,FALSE)</f>
        <v>0</v>
      </c>
      <c r="N307" s="8">
        <f t="shared" si="26"/>
        <v>760</v>
      </c>
      <c r="O307" s="105"/>
      <c r="P307" s="8">
        <f t="shared" si="27"/>
        <v>0</v>
      </c>
      <c r="Q307" s="5" t="s">
        <v>1106</v>
      </c>
      <c r="R307" s="14" t="s">
        <v>1107</v>
      </c>
      <c r="S307" s="4">
        <v>1023012</v>
      </c>
      <c r="T307" s="59" t="s">
        <v>12</v>
      </c>
      <c r="U307" s="15">
        <v>1136017</v>
      </c>
      <c r="V307" s="5">
        <v>9.1999999999999998E-2</v>
      </c>
      <c r="W307" s="5">
        <v>1.6930555555555554E-4</v>
      </c>
      <c r="X307" s="5">
        <v>40</v>
      </c>
      <c r="Y307" s="5">
        <v>280</v>
      </c>
      <c r="Z307" s="5">
        <v>190</v>
      </c>
      <c r="AA307" s="5">
        <v>95</v>
      </c>
      <c r="AB307" s="5">
        <v>3.68</v>
      </c>
      <c r="AC307" s="5">
        <v>5.0540000000000003E-3</v>
      </c>
    </row>
    <row r="308" spans="1:29" ht="24.7" x14ac:dyDescent="0.5">
      <c r="A308" s="58"/>
      <c r="B308" s="5">
        <v>290</v>
      </c>
      <c r="C308" s="164"/>
      <c r="D308" s="118">
        <v>1135762</v>
      </c>
      <c r="E308" s="6" t="s">
        <v>483</v>
      </c>
      <c r="F308" s="11" t="s">
        <v>43</v>
      </c>
      <c r="G308" s="18" t="s">
        <v>158</v>
      </c>
      <c r="H308" s="49" t="s">
        <v>115</v>
      </c>
      <c r="I308" s="5" t="s">
        <v>1103</v>
      </c>
      <c r="J308" s="157">
        <v>937</v>
      </c>
      <c r="K308" s="8">
        <v>984</v>
      </c>
      <c r="L308" s="156">
        <f t="shared" si="25"/>
        <v>0.05</v>
      </c>
      <c r="M308" s="125">
        <f>VLOOKUP(F308,Оглавление!$J$4:$K$39,2,FALSE)</f>
        <v>0</v>
      </c>
      <c r="N308" s="8">
        <f t="shared" si="26"/>
        <v>984</v>
      </c>
      <c r="O308" s="105"/>
      <c r="P308" s="8">
        <f t="shared" si="27"/>
        <v>0</v>
      </c>
      <c r="Q308" s="5" t="s">
        <v>1106</v>
      </c>
      <c r="R308" s="14" t="s">
        <v>1107</v>
      </c>
      <c r="S308" s="4">
        <v>1023013</v>
      </c>
      <c r="T308" s="59" t="s">
        <v>12</v>
      </c>
      <c r="U308" s="15">
        <v>1136018</v>
      </c>
      <c r="V308" s="5">
        <v>0.14000000000000001</v>
      </c>
      <c r="W308" s="5">
        <v>2.2574074074074074E-4</v>
      </c>
      <c r="X308" s="5">
        <v>30</v>
      </c>
      <c r="Y308" s="5">
        <v>280</v>
      </c>
      <c r="Z308" s="5">
        <v>190</v>
      </c>
      <c r="AA308" s="5">
        <v>95</v>
      </c>
      <c r="AB308" s="5">
        <v>4.2</v>
      </c>
      <c r="AC308" s="5">
        <v>5.0540000000000003E-3</v>
      </c>
    </row>
    <row r="309" spans="1:29" ht="24.7" x14ac:dyDescent="0.5">
      <c r="A309" s="58"/>
      <c r="B309" s="5">
        <v>291</v>
      </c>
      <c r="C309" s="164"/>
      <c r="D309" s="118">
        <v>1135763</v>
      </c>
      <c r="E309" s="6" t="s">
        <v>484</v>
      </c>
      <c r="F309" s="11" t="s">
        <v>43</v>
      </c>
      <c r="G309" s="18" t="s">
        <v>158</v>
      </c>
      <c r="H309" s="49" t="s">
        <v>115</v>
      </c>
      <c r="I309" s="5" t="s">
        <v>1103</v>
      </c>
      <c r="J309" s="157">
        <v>1181</v>
      </c>
      <c r="K309" s="8">
        <v>1240</v>
      </c>
      <c r="L309" s="156">
        <f t="shared" ref="L309:L370" si="28">ROUND(K309/J309-1,2)</f>
        <v>0.05</v>
      </c>
      <c r="M309" s="125">
        <f>VLOOKUP(F309,Оглавление!$J$4:$K$39,2,FALSE)</f>
        <v>0</v>
      </c>
      <c r="N309" s="8">
        <f t="shared" si="26"/>
        <v>1240</v>
      </c>
      <c r="O309" s="105"/>
      <c r="P309" s="8">
        <f t="shared" si="27"/>
        <v>0</v>
      </c>
      <c r="Q309" s="5" t="s">
        <v>1106</v>
      </c>
      <c r="R309" s="14" t="s">
        <v>1107</v>
      </c>
      <c r="S309" s="4">
        <v>1047866</v>
      </c>
      <c r="T309" s="59" t="s">
        <v>12</v>
      </c>
      <c r="U309" s="15">
        <v>1136019</v>
      </c>
      <c r="V309" s="5">
        <v>0.16</v>
      </c>
      <c r="W309" s="5">
        <v>3.3861111111111109E-4</v>
      </c>
      <c r="X309" s="5">
        <v>20</v>
      </c>
      <c r="Y309" s="5">
        <v>280</v>
      </c>
      <c r="Z309" s="5">
        <v>190</v>
      </c>
      <c r="AA309" s="5">
        <v>95</v>
      </c>
      <c r="AB309" s="5">
        <v>3.2</v>
      </c>
      <c r="AC309" s="5">
        <v>5.0540000000000003E-3</v>
      </c>
    </row>
    <row r="310" spans="1:29" ht="24.7" x14ac:dyDescent="0.5">
      <c r="A310" s="58"/>
      <c r="B310" s="5">
        <v>292</v>
      </c>
      <c r="C310" s="164"/>
      <c r="D310" s="118">
        <v>1135764</v>
      </c>
      <c r="E310" s="6" t="s">
        <v>485</v>
      </c>
      <c r="F310" s="11" t="s">
        <v>43</v>
      </c>
      <c r="G310" s="18" t="s">
        <v>157</v>
      </c>
      <c r="H310" s="49" t="s">
        <v>115</v>
      </c>
      <c r="I310" s="5" t="s">
        <v>1103</v>
      </c>
      <c r="J310" s="157">
        <v>396</v>
      </c>
      <c r="K310" s="8">
        <v>416</v>
      </c>
      <c r="L310" s="156">
        <f t="shared" si="28"/>
        <v>0.05</v>
      </c>
      <c r="M310" s="125">
        <f>VLOOKUP(F310,Оглавление!$J$4:$K$39,2,FALSE)</f>
        <v>0</v>
      </c>
      <c r="N310" s="8">
        <f t="shared" si="26"/>
        <v>416</v>
      </c>
      <c r="O310" s="105"/>
      <c r="P310" s="8">
        <f t="shared" si="27"/>
        <v>0</v>
      </c>
      <c r="Q310" s="5" t="s">
        <v>1106</v>
      </c>
      <c r="R310" s="14" t="s">
        <v>1107</v>
      </c>
      <c r="S310" s="4">
        <v>1023014</v>
      </c>
      <c r="T310" s="59" t="s">
        <v>12</v>
      </c>
      <c r="U310" s="15">
        <v>1136020</v>
      </c>
      <c r="V310" s="5">
        <v>4.8000000000000001E-2</v>
      </c>
      <c r="W310" s="5">
        <v>6.7722222222222218E-5</v>
      </c>
      <c r="X310" s="5">
        <v>100</v>
      </c>
      <c r="Y310" s="5">
        <v>280</v>
      </c>
      <c r="Z310" s="5">
        <v>190</v>
      </c>
      <c r="AA310" s="5">
        <v>95</v>
      </c>
      <c r="AB310" s="5">
        <v>4.8</v>
      </c>
      <c r="AC310" s="5">
        <v>5.0540000000000003E-3</v>
      </c>
    </row>
    <row r="311" spans="1:29" ht="24.7" x14ac:dyDescent="0.5">
      <c r="A311" s="58"/>
      <c r="B311" s="5">
        <v>293</v>
      </c>
      <c r="C311" s="164"/>
      <c r="D311" s="118">
        <v>1135765</v>
      </c>
      <c r="E311" s="6" t="s">
        <v>486</v>
      </c>
      <c r="F311" s="11" t="s">
        <v>43</v>
      </c>
      <c r="G311" s="18" t="s">
        <v>158</v>
      </c>
      <c r="H311" s="49" t="s">
        <v>115</v>
      </c>
      <c r="I311" s="5" t="s">
        <v>1103</v>
      </c>
      <c r="J311" s="157">
        <v>497</v>
      </c>
      <c r="K311" s="8">
        <v>522</v>
      </c>
      <c r="L311" s="156">
        <f t="shared" si="28"/>
        <v>0.05</v>
      </c>
      <c r="M311" s="125">
        <f>VLOOKUP(F311,Оглавление!$J$4:$K$39,2,FALSE)</f>
        <v>0</v>
      </c>
      <c r="N311" s="8">
        <f t="shared" si="26"/>
        <v>522</v>
      </c>
      <c r="O311" s="105"/>
      <c r="P311" s="8">
        <f t="shared" si="27"/>
        <v>0</v>
      </c>
      <c r="Q311" s="5" t="s">
        <v>1106</v>
      </c>
      <c r="R311" s="14" t="s">
        <v>1107</v>
      </c>
      <c r="S311" s="4">
        <v>1023015</v>
      </c>
      <c r="T311" s="59" t="s">
        <v>12</v>
      </c>
      <c r="U311" s="3" t="s">
        <v>12</v>
      </c>
      <c r="V311" s="5">
        <v>6.8000000000000005E-2</v>
      </c>
      <c r="W311" s="5">
        <v>9.0296296296296286E-5</v>
      </c>
      <c r="X311" s="5">
        <v>75</v>
      </c>
      <c r="Y311" s="5">
        <v>280</v>
      </c>
      <c r="Z311" s="5">
        <v>190</v>
      </c>
      <c r="AA311" s="5">
        <v>95</v>
      </c>
      <c r="AB311" s="5">
        <v>5.0999999999999996</v>
      </c>
      <c r="AC311" s="5">
        <v>5.0540000000000003E-3</v>
      </c>
    </row>
    <row r="312" spans="1:29" ht="24.7" x14ac:dyDescent="0.5">
      <c r="A312" s="58"/>
      <c r="B312" s="5">
        <v>294</v>
      </c>
      <c r="C312" s="164"/>
      <c r="D312" s="118">
        <v>1135766</v>
      </c>
      <c r="E312" s="6" t="s">
        <v>487</v>
      </c>
      <c r="F312" s="11" t="s">
        <v>43</v>
      </c>
      <c r="G312" s="18" t="s">
        <v>158</v>
      </c>
      <c r="H312" s="49" t="s">
        <v>115</v>
      </c>
      <c r="I312" s="5" t="s">
        <v>1103</v>
      </c>
      <c r="J312" s="157">
        <v>617</v>
      </c>
      <c r="K312" s="8">
        <v>648</v>
      </c>
      <c r="L312" s="156">
        <f t="shared" si="28"/>
        <v>0.05</v>
      </c>
      <c r="M312" s="125">
        <f>VLOOKUP(F312,Оглавление!$J$4:$K$39,2,FALSE)</f>
        <v>0</v>
      </c>
      <c r="N312" s="8">
        <f t="shared" si="26"/>
        <v>648</v>
      </c>
      <c r="O312" s="105"/>
      <c r="P312" s="8">
        <f t="shared" si="27"/>
        <v>0</v>
      </c>
      <c r="Q312" s="5" t="s">
        <v>1106</v>
      </c>
      <c r="R312" s="14" t="s">
        <v>1107</v>
      </c>
      <c r="S312" s="4">
        <v>1023016</v>
      </c>
      <c r="T312" s="59" t="s">
        <v>12</v>
      </c>
      <c r="U312" s="15">
        <v>1136022</v>
      </c>
      <c r="V312" s="5">
        <v>6.9000000000000006E-2</v>
      </c>
      <c r="W312" s="5">
        <v>9.6746031746031746E-5</v>
      </c>
      <c r="X312" s="5">
        <v>70</v>
      </c>
      <c r="Y312" s="5">
        <v>280</v>
      </c>
      <c r="Z312" s="5">
        <v>190</v>
      </c>
      <c r="AA312" s="5">
        <v>95</v>
      </c>
      <c r="AB312" s="5">
        <v>4.83</v>
      </c>
      <c r="AC312" s="5">
        <v>5.0540000000000003E-3</v>
      </c>
    </row>
    <row r="313" spans="1:29" ht="24.7" x14ac:dyDescent="0.5">
      <c r="A313" s="58"/>
      <c r="B313" s="5">
        <v>295</v>
      </c>
      <c r="C313" s="164"/>
      <c r="D313" s="118">
        <v>1135767</v>
      </c>
      <c r="E313" s="6" t="s">
        <v>488</v>
      </c>
      <c r="F313" s="11" t="s">
        <v>43</v>
      </c>
      <c r="G313" s="18" t="s">
        <v>158</v>
      </c>
      <c r="H313" s="49" t="s">
        <v>115</v>
      </c>
      <c r="I313" s="5" t="s">
        <v>1103</v>
      </c>
      <c r="J313" s="157">
        <v>831</v>
      </c>
      <c r="K313" s="8">
        <v>873</v>
      </c>
      <c r="L313" s="156">
        <f t="shared" si="28"/>
        <v>0.05</v>
      </c>
      <c r="M313" s="125">
        <f>VLOOKUP(F313,Оглавление!$J$4:$K$39,2,FALSE)</f>
        <v>0</v>
      </c>
      <c r="N313" s="8">
        <f t="shared" si="26"/>
        <v>873</v>
      </c>
      <c r="O313" s="105"/>
      <c r="P313" s="8">
        <f t="shared" si="27"/>
        <v>0</v>
      </c>
      <c r="Q313" s="5" t="s">
        <v>1106</v>
      </c>
      <c r="R313" s="14" t="s">
        <v>1107</v>
      </c>
      <c r="S313" s="4">
        <v>1023017</v>
      </c>
      <c r="T313" s="59" t="s">
        <v>12</v>
      </c>
      <c r="U313" s="3" t="s">
        <v>12</v>
      </c>
      <c r="V313" s="5">
        <v>9.9000000000000005E-2</v>
      </c>
      <c r="W313" s="5">
        <v>1.3544444444444444E-4</v>
      </c>
      <c r="X313" s="5">
        <v>50</v>
      </c>
      <c r="Y313" s="5">
        <v>280</v>
      </c>
      <c r="Z313" s="5">
        <v>190</v>
      </c>
      <c r="AA313" s="5">
        <v>95</v>
      </c>
      <c r="AB313" s="5">
        <v>4.95</v>
      </c>
      <c r="AC313" s="5">
        <v>5.0540000000000003E-3</v>
      </c>
    </row>
    <row r="314" spans="1:29" ht="24.7" x14ac:dyDescent="0.5">
      <c r="A314" s="58"/>
      <c r="B314" s="5">
        <v>296</v>
      </c>
      <c r="C314" s="164"/>
      <c r="D314" s="118">
        <v>1135768</v>
      </c>
      <c r="E314" s="6" t="s">
        <v>489</v>
      </c>
      <c r="F314" s="11" t="s">
        <v>43</v>
      </c>
      <c r="G314" s="18" t="s">
        <v>158</v>
      </c>
      <c r="H314" s="49" t="s">
        <v>115</v>
      </c>
      <c r="I314" s="5" t="s">
        <v>1103</v>
      </c>
      <c r="J314" s="157">
        <v>1127</v>
      </c>
      <c r="K314" s="8">
        <v>1183</v>
      </c>
      <c r="L314" s="156">
        <f t="shared" si="28"/>
        <v>0.05</v>
      </c>
      <c r="M314" s="125">
        <f>VLOOKUP(F314,Оглавление!$J$4:$K$39,2,FALSE)</f>
        <v>0</v>
      </c>
      <c r="N314" s="8">
        <f t="shared" si="26"/>
        <v>1183</v>
      </c>
      <c r="O314" s="105"/>
      <c r="P314" s="8">
        <f t="shared" si="27"/>
        <v>0</v>
      </c>
      <c r="Q314" s="5" t="s">
        <v>1109</v>
      </c>
      <c r="R314" s="14" t="s">
        <v>1107</v>
      </c>
      <c r="S314" s="4">
        <v>1023018</v>
      </c>
      <c r="T314" s="59" t="s">
        <v>12</v>
      </c>
      <c r="U314" s="15">
        <v>1136024</v>
      </c>
      <c r="V314" s="5">
        <v>0.13</v>
      </c>
      <c r="W314" s="5">
        <v>1.6930555555555554E-4</v>
      </c>
      <c r="X314" s="5">
        <v>40</v>
      </c>
      <c r="Y314" s="5">
        <v>280</v>
      </c>
      <c r="Z314" s="5">
        <v>190</v>
      </c>
      <c r="AA314" s="5">
        <v>95</v>
      </c>
      <c r="AB314" s="5">
        <v>5.2</v>
      </c>
      <c r="AC314" s="5">
        <v>5.0540000000000003E-3</v>
      </c>
    </row>
    <row r="315" spans="1:29" ht="24.7" x14ac:dyDescent="0.5">
      <c r="A315" s="58"/>
      <c r="B315" s="5">
        <v>297</v>
      </c>
      <c r="C315" s="164"/>
      <c r="D315" s="118">
        <v>1135769</v>
      </c>
      <c r="E315" s="6" t="s">
        <v>490</v>
      </c>
      <c r="F315" s="11" t="s">
        <v>43</v>
      </c>
      <c r="G315" s="18" t="s">
        <v>157</v>
      </c>
      <c r="H315" s="49" t="s">
        <v>115</v>
      </c>
      <c r="I315" s="10" t="s">
        <v>1103</v>
      </c>
      <c r="J315" s="157">
        <v>443</v>
      </c>
      <c r="K315" s="8">
        <v>465</v>
      </c>
      <c r="L315" s="156">
        <f t="shared" si="28"/>
        <v>0.05</v>
      </c>
      <c r="M315" s="125">
        <f>VLOOKUP(F315,Оглавление!$J$4:$K$39,2,FALSE)</f>
        <v>0</v>
      </c>
      <c r="N315" s="8">
        <f t="shared" si="26"/>
        <v>465</v>
      </c>
      <c r="O315" s="105"/>
      <c r="P315" s="8">
        <f t="shared" si="27"/>
        <v>0</v>
      </c>
      <c r="Q315" s="5" t="s">
        <v>1106</v>
      </c>
      <c r="R315" s="14" t="s">
        <v>1107</v>
      </c>
      <c r="S315" s="4">
        <v>1023019</v>
      </c>
      <c r="T315" s="59" t="s">
        <v>12</v>
      </c>
      <c r="U315" s="15" t="s">
        <v>12</v>
      </c>
      <c r="V315" s="5">
        <v>6.2E-2</v>
      </c>
      <c r="W315" s="5">
        <v>8.4652777777777772E-5</v>
      </c>
      <c r="X315" s="5">
        <v>80</v>
      </c>
      <c r="Y315" s="5">
        <v>280</v>
      </c>
      <c r="Z315" s="5">
        <v>190</v>
      </c>
      <c r="AA315" s="5">
        <v>95</v>
      </c>
      <c r="AB315" s="5">
        <v>4.96</v>
      </c>
      <c r="AC315" s="5">
        <v>5.0540000000000003E-3</v>
      </c>
    </row>
    <row r="316" spans="1:29" ht="24.7" x14ac:dyDescent="0.5">
      <c r="A316" s="58"/>
      <c r="B316" s="5">
        <v>298</v>
      </c>
      <c r="C316" s="164"/>
      <c r="D316" s="118">
        <v>1135770</v>
      </c>
      <c r="E316" s="6" t="s">
        <v>491</v>
      </c>
      <c r="F316" s="11" t="s">
        <v>43</v>
      </c>
      <c r="G316" s="18" t="s">
        <v>158</v>
      </c>
      <c r="H316" s="49" t="s">
        <v>115</v>
      </c>
      <c r="I316" s="10" t="s">
        <v>1103</v>
      </c>
      <c r="J316" s="157">
        <v>591</v>
      </c>
      <c r="K316" s="8">
        <v>621</v>
      </c>
      <c r="L316" s="156">
        <f t="shared" si="28"/>
        <v>0.05</v>
      </c>
      <c r="M316" s="125">
        <f>VLOOKUP(F316,Оглавление!$J$4:$K$39,2,FALSE)</f>
        <v>0</v>
      </c>
      <c r="N316" s="8">
        <f t="shared" si="26"/>
        <v>621</v>
      </c>
      <c r="O316" s="105"/>
      <c r="P316" s="8">
        <f t="shared" si="27"/>
        <v>0</v>
      </c>
      <c r="Q316" s="5" t="s">
        <v>1106</v>
      </c>
      <c r="R316" s="14" t="s">
        <v>1107</v>
      </c>
      <c r="S316" s="4">
        <v>1023020</v>
      </c>
      <c r="T316" s="59" t="s">
        <v>12</v>
      </c>
      <c r="U316" s="15" t="s">
        <v>12</v>
      </c>
      <c r="V316" s="5">
        <v>7.8E-2</v>
      </c>
      <c r="W316" s="5">
        <v>1.1287037037037037E-4</v>
      </c>
      <c r="X316" s="5">
        <v>60</v>
      </c>
      <c r="Y316" s="5">
        <v>280</v>
      </c>
      <c r="Z316" s="5">
        <v>190</v>
      </c>
      <c r="AA316" s="5">
        <v>95</v>
      </c>
      <c r="AB316" s="5">
        <v>4.68</v>
      </c>
      <c r="AC316" s="5">
        <v>5.0540000000000003E-3</v>
      </c>
    </row>
    <row r="317" spans="1:29" ht="24.7" x14ac:dyDescent="0.5">
      <c r="A317" s="58"/>
      <c r="B317" s="5">
        <v>299</v>
      </c>
      <c r="C317" s="164"/>
      <c r="D317" s="118">
        <v>1135771</v>
      </c>
      <c r="E317" s="6" t="s">
        <v>492</v>
      </c>
      <c r="F317" s="11" t="s">
        <v>43</v>
      </c>
      <c r="G317" s="18" t="s">
        <v>158</v>
      </c>
      <c r="H317" s="49" t="s">
        <v>115</v>
      </c>
      <c r="I317" s="10" t="s">
        <v>1103</v>
      </c>
      <c r="J317" s="157">
        <v>670</v>
      </c>
      <c r="K317" s="8">
        <v>704</v>
      </c>
      <c r="L317" s="156">
        <f t="shared" si="28"/>
        <v>0.05</v>
      </c>
      <c r="M317" s="125">
        <f>VLOOKUP(F317,Оглавление!$J$4:$K$39,2,FALSE)</f>
        <v>0</v>
      </c>
      <c r="N317" s="8">
        <f t="shared" si="26"/>
        <v>704</v>
      </c>
      <c r="O317" s="105"/>
      <c r="P317" s="8">
        <f t="shared" si="27"/>
        <v>0</v>
      </c>
      <c r="Q317" s="5" t="s">
        <v>1109</v>
      </c>
      <c r="R317" s="14" t="s">
        <v>1107</v>
      </c>
      <c r="S317" s="4">
        <v>1023021</v>
      </c>
      <c r="T317" s="59" t="s">
        <v>12</v>
      </c>
      <c r="U317" s="15" t="s">
        <v>12</v>
      </c>
      <c r="V317" s="5">
        <v>9.5000000000000001E-2</v>
      </c>
      <c r="W317" s="5">
        <v>1.3544444444444444E-4</v>
      </c>
      <c r="X317" s="5">
        <v>50</v>
      </c>
      <c r="Y317" s="5">
        <v>280</v>
      </c>
      <c r="Z317" s="5">
        <v>190</v>
      </c>
      <c r="AA317" s="5">
        <v>95</v>
      </c>
      <c r="AB317" s="5">
        <v>4.75</v>
      </c>
      <c r="AC317" s="5">
        <v>5.0540000000000003E-3</v>
      </c>
    </row>
    <row r="318" spans="1:29" ht="24.7" x14ac:dyDescent="0.5">
      <c r="A318" s="58"/>
      <c r="B318" s="5">
        <v>300</v>
      </c>
      <c r="C318" s="164"/>
      <c r="D318" s="118">
        <v>1135772</v>
      </c>
      <c r="E318" s="6" t="s">
        <v>493</v>
      </c>
      <c r="F318" s="11" t="s">
        <v>43</v>
      </c>
      <c r="G318" s="18" t="s">
        <v>158</v>
      </c>
      <c r="H318" s="49" t="s">
        <v>115</v>
      </c>
      <c r="I318" s="10" t="s">
        <v>1103</v>
      </c>
      <c r="J318" s="157">
        <v>980</v>
      </c>
      <c r="K318" s="8">
        <v>1029</v>
      </c>
      <c r="L318" s="156">
        <f t="shared" si="28"/>
        <v>0.05</v>
      </c>
      <c r="M318" s="125">
        <f>VLOOKUP(F318,Оглавление!$J$4:$K$39,2,FALSE)</f>
        <v>0</v>
      </c>
      <c r="N318" s="8">
        <f t="shared" si="26"/>
        <v>1029</v>
      </c>
      <c r="O318" s="105"/>
      <c r="P318" s="8">
        <f t="shared" si="27"/>
        <v>0</v>
      </c>
      <c r="Q318" s="5" t="s">
        <v>1109</v>
      </c>
      <c r="R318" s="14" t="s">
        <v>1107</v>
      </c>
      <c r="S318" s="4">
        <v>1023022</v>
      </c>
      <c r="T318" s="59" t="s">
        <v>12</v>
      </c>
      <c r="U318" s="15" t="s">
        <v>12</v>
      </c>
      <c r="V318" s="5">
        <v>0.129</v>
      </c>
      <c r="W318" s="5">
        <v>1.9349206349206349E-4</v>
      </c>
      <c r="X318" s="5">
        <v>35</v>
      </c>
      <c r="Y318" s="5">
        <v>280</v>
      </c>
      <c r="Z318" s="5">
        <v>190</v>
      </c>
      <c r="AA318" s="5">
        <v>95</v>
      </c>
      <c r="AB318" s="5">
        <v>4.5149999999999997</v>
      </c>
      <c r="AC318" s="5">
        <v>5.0540000000000003E-3</v>
      </c>
    </row>
    <row r="319" spans="1:29" ht="24.7" x14ac:dyDescent="0.5">
      <c r="A319" s="58"/>
      <c r="B319" s="5">
        <v>301</v>
      </c>
      <c r="C319" s="164"/>
      <c r="D319" s="118">
        <v>1135773</v>
      </c>
      <c r="E319" s="6" t="s">
        <v>494</v>
      </c>
      <c r="F319" s="11" t="s">
        <v>43</v>
      </c>
      <c r="G319" s="18" t="s">
        <v>158</v>
      </c>
      <c r="H319" s="49" t="s">
        <v>115</v>
      </c>
      <c r="I319" s="10" t="s">
        <v>1103</v>
      </c>
      <c r="J319" s="157">
        <v>2011</v>
      </c>
      <c r="K319" s="8">
        <v>2112</v>
      </c>
      <c r="L319" s="156">
        <f t="shared" si="28"/>
        <v>0.05</v>
      </c>
      <c r="M319" s="125">
        <f>VLOOKUP(F319,Оглавление!$J$4:$K$39,2,FALSE)</f>
        <v>0</v>
      </c>
      <c r="N319" s="8">
        <f t="shared" si="26"/>
        <v>2112</v>
      </c>
      <c r="O319" s="105"/>
      <c r="P319" s="8">
        <f t="shared" si="27"/>
        <v>0</v>
      </c>
      <c r="Q319" s="5" t="s">
        <v>1109</v>
      </c>
      <c r="R319" s="14" t="s">
        <v>1107</v>
      </c>
      <c r="S319" s="4">
        <v>1047877</v>
      </c>
      <c r="T319" s="59" t="s">
        <v>12</v>
      </c>
      <c r="U319" s="15" t="s">
        <v>12</v>
      </c>
      <c r="V319" s="5">
        <v>0.24099999999999999</v>
      </c>
      <c r="W319" s="5">
        <v>3.7623456790123453E-4</v>
      </c>
      <c r="X319" s="5">
        <v>18</v>
      </c>
      <c r="Y319" s="5">
        <v>280</v>
      </c>
      <c r="Z319" s="5">
        <v>190</v>
      </c>
      <c r="AA319" s="5">
        <v>95</v>
      </c>
      <c r="AB319" s="5">
        <v>4.3380000000000001</v>
      </c>
      <c r="AC319" s="5">
        <v>5.0540000000000003E-3</v>
      </c>
    </row>
    <row r="320" spans="1:29" ht="24.7" x14ac:dyDescent="0.5">
      <c r="A320" s="58"/>
      <c r="B320" s="5">
        <v>302</v>
      </c>
      <c r="C320" s="164"/>
      <c r="D320" s="118">
        <v>1135774</v>
      </c>
      <c r="E320" s="6" t="s">
        <v>495</v>
      </c>
      <c r="F320" s="11" t="s">
        <v>43</v>
      </c>
      <c r="G320" s="18" t="s">
        <v>157</v>
      </c>
      <c r="H320" s="49" t="s">
        <v>115</v>
      </c>
      <c r="I320" s="10" t="s">
        <v>1103</v>
      </c>
      <c r="J320" s="157">
        <v>470</v>
      </c>
      <c r="K320" s="8">
        <v>494</v>
      </c>
      <c r="L320" s="156">
        <f t="shared" si="28"/>
        <v>0.05</v>
      </c>
      <c r="M320" s="125">
        <f>VLOOKUP(F320,Оглавление!$J$4:$K$39,2,FALSE)</f>
        <v>0</v>
      </c>
      <c r="N320" s="8">
        <f t="shared" si="26"/>
        <v>494</v>
      </c>
      <c r="O320" s="105"/>
      <c r="P320" s="8">
        <f t="shared" si="27"/>
        <v>0</v>
      </c>
      <c r="Q320" s="5" t="s">
        <v>1106</v>
      </c>
      <c r="R320" s="14" t="s">
        <v>1107</v>
      </c>
      <c r="S320" s="4">
        <v>1023023</v>
      </c>
      <c r="T320" s="59" t="s">
        <v>12</v>
      </c>
      <c r="U320" s="15" t="s">
        <v>12</v>
      </c>
      <c r="V320" s="5">
        <v>6.6000000000000003E-2</v>
      </c>
      <c r="W320" s="5">
        <v>9.6746031746031746E-5</v>
      </c>
      <c r="X320" s="5">
        <v>70</v>
      </c>
      <c r="Y320" s="5">
        <v>280</v>
      </c>
      <c r="Z320" s="5">
        <v>190</v>
      </c>
      <c r="AA320" s="5">
        <v>95</v>
      </c>
      <c r="AB320" s="5">
        <v>4.62</v>
      </c>
      <c r="AC320" s="5">
        <v>5.0540000000000003E-3</v>
      </c>
    </row>
    <row r="321" spans="1:29" ht="24.7" x14ac:dyDescent="0.5">
      <c r="A321" s="58"/>
      <c r="B321" s="5">
        <v>303</v>
      </c>
      <c r="C321" s="164"/>
      <c r="D321" s="118">
        <v>1135775</v>
      </c>
      <c r="E321" s="6" t="s">
        <v>496</v>
      </c>
      <c r="F321" s="11" t="s">
        <v>43</v>
      </c>
      <c r="G321" s="18" t="s">
        <v>158</v>
      </c>
      <c r="H321" s="49" t="s">
        <v>115</v>
      </c>
      <c r="I321" s="10" t="s">
        <v>1103</v>
      </c>
      <c r="J321" s="157">
        <v>617</v>
      </c>
      <c r="K321" s="8">
        <v>648</v>
      </c>
      <c r="L321" s="156">
        <f t="shared" si="28"/>
        <v>0.05</v>
      </c>
      <c r="M321" s="125">
        <f>VLOOKUP(F321,Оглавление!$J$4:$K$39,2,FALSE)</f>
        <v>0</v>
      </c>
      <c r="N321" s="8">
        <f t="shared" si="26"/>
        <v>648</v>
      </c>
      <c r="O321" s="105"/>
      <c r="P321" s="8">
        <f t="shared" si="27"/>
        <v>0</v>
      </c>
      <c r="Q321" s="5" t="s">
        <v>1109</v>
      </c>
      <c r="R321" s="14" t="s">
        <v>1107</v>
      </c>
      <c r="S321" s="4">
        <v>1023024</v>
      </c>
      <c r="T321" s="59" t="s">
        <v>12</v>
      </c>
      <c r="U321" s="15" t="s">
        <v>12</v>
      </c>
      <c r="V321" s="5">
        <v>8.4000000000000005E-2</v>
      </c>
      <c r="W321" s="5">
        <v>1.2313131313131313E-4</v>
      </c>
      <c r="X321" s="5">
        <v>55</v>
      </c>
      <c r="Y321" s="5">
        <v>280</v>
      </c>
      <c r="Z321" s="5">
        <v>190</v>
      </c>
      <c r="AA321" s="5">
        <v>95</v>
      </c>
      <c r="AB321" s="5">
        <v>4.62</v>
      </c>
      <c r="AC321" s="5">
        <v>5.0540000000000003E-3</v>
      </c>
    </row>
    <row r="322" spans="1:29" ht="24.7" x14ac:dyDescent="0.5">
      <c r="A322" s="58"/>
      <c r="B322" s="5">
        <v>304</v>
      </c>
      <c r="C322" s="164"/>
      <c r="D322" s="118">
        <v>1135776</v>
      </c>
      <c r="E322" s="6" t="s">
        <v>497</v>
      </c>
      <c r="F322" s="11" t="s">
        <v>43</v>
      </c>
      <c r="G322" s="18" t="s">
        <v>158</v>
      </c>
      <c r="H322" s="49" t="s">
        <v>115</v>
      </c>
      <c r="I322" s="10" t="s">
        <v>1103</v>
      </c>
      <c r="J322" s="157">
        <v>685</v>
      </c>
      <c r="K322" s="8">
        <v>719</v>
      </c>
      <c r="L322" s="156">
        <f t="shared" si="28"/>
        <v>0.05</v>
      </c>
      <c r="M322" s="125">
        <f>VLOOKUP(F322,Оглавление!$J$4:$K$39,2,FALSE)</f>
        <v>0</v>
      </c>
      <c r="N322" s="8">
        <f t="shared" si="26"/>
        <v>719</v>
      </c>
      <c r="O322" s="105"/>
      <c r="P322" s="8">
        <f t="shared" si="27"/>
        <v>0</v>
      </c>
      <c r="Q322" s="5" t="s">
        <v>1109</v>
      </c>
      <c r="R322" s="14" t="s">
        <v>1107</v>
      </c>
      <c r="S322" s="4">
        <v>1023025</v>
      </c>
      <c r="T322" s="59" t="s">
        <v>12</v>
      </c>
      <c r="U322" s="15" t="s">
        <v>12</v>
      </c>
      <c r="V322" s="5">
        <v>0.111</v>
      </c>
      <c r="W322" s="5">
        <v>1.6930555555555554E-4</v>
      </c>
      <c r="X322" s="5">
        <v>40</v>
      </c>
      <c r="Y322" s="5">
        <v>280</v>
      </c>
      <c r="Z322" s="5">
        <v>190</v>
      </c>
      <c r="AA322" s="5">
        <v>95</v>
      </c>
      <c r="AB322" s="5">
        <v>4.4400000000000004</v>
      </c>
      <c r="AC322" s="5">
        <v>5.0540000000000003E-3</v>
      </c>
    </row>
    <row r="323" spans="1:29" ht="24.7" x14ac:dyDescent="0.5">
      <c r="A323" s="58"/>
      <c r="B323" s="5">
        <v>305</v>
      </c>
      <c r="C323" s="164"/>
      <c r="D323" s="118">
        <v>1135777</v>
      </c>
      <c r="E323" s="6" t="s">
        <v>498</v>
      </c>
      <c r="F323" s="11" t="s">
        <v>43</v>
      </c>
      <c r="G323" s="18" t="s">
        <v>158</v>
      </c>
      <c r="H323" s="49" t="s">
        <v>115</v>
      </c>
      <c r="I323" s="10" t="s">
        <v>1103</v>
      </c>
      <c r="J323" s="157">
        <v>1006</v>
      </c>
      <c r="K323" s="8">
        <v>1056</v>
      </c>
      <c r="L323" s="156">
        <f t="shared" si="28"/>
        <v>0.05</v>
      </c>
      <c r="M323" s="125">
        <f>VLOOKUP(F323,Оглавление!$J$4:$K$39,2,FALSE)</f>
        <v>0</v>
      </c>
      <c r="N323" s="8">
        <f t="shared" si="26"/>
        <v>1056</v>
      </c>
      <c r="O323" s="105"/>
      <c r="P323" s="8">
        <f t="shared" si="27"/>
        <v>0</v>
      </c>
      <c r="Q323" s="5" t="s">
        <v>1109</v>
      </c>
      <c r="R323" s="14" t="s">
        <v>1107</v>
      </c>
      <c r="S323" s="4">
        <v>1023026</v>
      </c>
      <c r="T323" s="59" t="s">
        <v>12</v>
      </c>
      <c r="U323" s="15" t="s">
        <v>12</v>
      </c>
      <c r="V323" s="5">
        <v>0.14299999999999999</v>
      </c>
      <c r="W323" s="5">
        <v>1.9349206349206349E-4</v>
      </c>
      <c r="X323" s="5">
        <v>35</v>
      </c>
      <c r="Y323" s="5">
        <v>280</v>
      </c>
      <c r="Z323" s="5">
        <v>190</v>
      </c>
      <c r="AA323" s="5">
        <v>95</v>
      </c>
      <c r="AB323" s="5">
        <v>5.0049999999999999</v>
      </c>
      <c r="AC323" s="5">
        <v>5.0540000000000003E-3</v>
      </c>
    </row>
    <row r="324" spans="1:29" ht="24.7" x14ac:dyDescent="0.5">
      <c r="A324" s="58"/>
      <c r="B324" s="5">
        <v>306</v>
      </c>
      <c r="C324" s="164"/>
      <c r="D324" s="118">
        <v>1135778</v>
      </c>
      <c r="E324" s="6" t="s">
        <v>499</v>
      </c>
      <c r="F324" s="11" t="s">
        <v>43</v>
      </c>
      <c r="G324" s="18" t="s">
        <v>157</v>
      </c>
      <c r="H324" s="49" t="s">
        <v>115</v>
      </c>
      <c r="I324" s="10" t="s">
        <v>1103</v>
      </c>
      <c r="J324" s="157">
        <v>657</v>
      </c>
      <c r="K324" s="8">
        <v>690</v>
      </c>
      <c r="L324" s="156">
        <f t="shared" si="28"/>
        <v>0.05</v>
      </c>
      <c r="M324" s="125">
        <f>VLOOKUP(F324,Оглавление!$J$4:$K$39,2,FALSE)</f>
        <v>0</v>
      </c>
      <c r="N324" s="8">
        <f t="shared" si="26"/>
        <v>690</v>
      </c>
      <c r="O324" s="105"/>
      <c r="P324" s="8">
        <f t="shared" si="27"/>
        <v>0</v>
      </c>
      <c r="Q324" s="5" t="s">
        <v>1110</v>
      </c>
      <c r="R324" s="14" t="s">
        <v>1107</v>
      </c>
      <c r="S324" s="4">
        <v>1047879</v>
      </c>
      <c r="T324" s="59" t="s">
        <v>12</v>
      </c>
      <c r="U324" s="15" t="s">
        <v>12</v>
      </c>
      <c r="V324" s="5">
        <v>6.6000000000000003E-2</v>
      </c>
      <c r="W324" s="5">
        <v>9.6746031746031746E-5</v>
      </c>
      <c r="X324" s="5">
        <v>70</v>
      </c>
      <c r="Y324" s="5">
        <v>280</v>
      </c>
      <c r="Z324" s="5">
        <v>190</v>
      </c>
      <c r="AA324" s="5">
        <v>95</v>
      </c>
      <c r="AB324" s="5">
        <v>4.62</v>
      </c>
      <c r="AC324" s="5">
        <v>5.0540000000000003E-3</v>
      </c>
    </row>
    <row r="325" spans="1:29" ht="24.7" x14ac:dyDescent="0.5">
      <c r="A325" s="58"/>
      <c r="B325" s="5">
        <v>307</v>
      </c>
      <c r="C325" s="164"/>
      <c r="D325" s="118">
        <v>1135779</v>
      </c>
      <c r="E325" s="6" t="s">
        <v>500</v>
      </c>
      <c r="F325" s="11" t="s">
        <v>43</v>
      </c>
      <c r="G325" s="18" t="s">
        <v>158</v>
      </c>
      <c r="H325" s="49" t="s">
        <v>115</v>
      </c>
      <c r="I325" s="10" t="s">
        <v>1103</v>
      </c>
      <c r="J325" s="157">
        <v>697</v>
      </c>
      <c r="K325" s="8">
        <v>732</v>
      </c>
      <c r="L325" s="156">
        <f t="shared" si="28"/>
        <v>0.05</v>
      </c>
      <c r="M325" s="125">
        <f>VLOOKUP(F325,Оглавление!$J$4:$K$39,2,FALSE)</f>
        <v>0</v>
      </c>
      <c r="N325" s="8">
        <f t="shared" si="26"/>
        <v>732</v>
      </c>
      <c r="O325" s="105"/>
      <c r="P325" s="8">
        <f t="shared" si="27"/>
        <v>0</v>
      </c>
      <c r="Q325" s="5" t="s">
        <v>1109</v>
      </c>
      <c r="R325" s="14" t="s">
        <v>1107</v>
      </c>
      <c r="S325" s="4">
        <v>1047880</v>
      </c>
      <c r="T325" s="59" t="s">
        <v>12</v>
      </c>
      <c r="U325" s="15" t="s">
        <v>12</v>
      </c>
      <c r="V325" s="5">
        <v>8.8999999999999996E-2</v>
      </c>
      <c r="W325" s="5">
        <v>1.3544444444444444E-4</v>
      </c>
      <c r="X325" s="5">
        <v>50</v>
      </c>
      <c r="Y325" s="5">
        <v>280</v>
      </c>
      <c r="Z325" s="5">
        <v>190</v>
      </c>
      <c r="AA325" s="5">
        <v>95</v>
      </c>
      <c r="AB325" s="5">
        <v>4.45</v>
      </c>
      <c r="AC325" s="5">
        <v>5.0540000000000003E-3</v>
      </c>
    </row>
    <row r="326" spans="1:29" ht="24.7" x14ac:dyDescent="0.5">
      <c r="A326" s="58"/>
      <c r="B326" s="5">
        <v>308</v>
      </c>
      <c r="C326" s="164"/>
      <c r="D326" s="118">
        <v>1135780</v>
      </c>
      <c r="E326" s="6" t="s">
        <v>501</v>
      </c>
      <c r="F326" s="11" t="s">
        <v>43</v>
      </c>
      <c r="G326" s="18" t="s">
        <v>158</v>
      </c>
      <c r="H326" s="49" t="s">
        <v>115</v>
      </c>
      <c r="I326" s="10" t="s">
        <v>1103</v>
      </c>
      <c r="J326" s="157">
        <v>885</v>
      </c>
      <c r="K326" s="8">
        <v>929</v>
      </c>
      <c r="L326" s="156">
        <f t="shared" si="28"/>
        <v>0.05</v>
      </c>
      <c r="M326" s="125">
        <f>VLOOKUP(F326,Оглавление!$J$4:$K$39,2,FALSE)</f>
        <v>0</v>
      </c>
      <c r="N326" s="8">
        <f t="shared" si="26"/>
        <v>929</v>
      </c>
      <c r="O326" s="105"/>
      <c r="P326" s="8">
        <f t="shared" si="27"/>
        <v>0</v>
      </c>
      <c r="Q326" s="5" t="s">
        <v>1110</v>
      </c>
      <c r="R326" s="14" t="s">
        <v>1107</v>
      </c>
      <c r="S326" s="4">
        <v>1047881</v>
      </c>
      <c r="T326" s="59" t="s">
        <v>12</v>
      </c>
      <c r="U326" s="15" t="s">
        <v>12</v>
      </c>
      <c r="V326" s="5">
        <v>0.10100000000000001</v>
      </c>
      <c r="W326" s="5">
        <v>1.3544444444444444E-4</v>
      </c>
      <c r="X326" s="5">
        <v>50</v>
      </c>
      <c r="Y326" s="5">
        <v>280</v>
      </c>
      <c r="Z326" s="5">
        <v>190</v>
      </c>
      <c r="AA326" s="5">
        <v>95</v>
      </c>
      <c r="AB326" s="5">
        <v>5.05</v>
      </c>
      <c r="AC326" s="5">
        <v>5.0540000000000003E-3</v>
      </c>
    </row>
    <row r="327" spans="1:29" ht="24.7" x14ac:dyDescent="0.5">
      <c r="A327" s="58"/>
      <c r="B327" s="5">
        <v>309</v>
      </c>
      <c r="C327" s="164"/>
      <c r="D327" s="118">
        <v>1135781</v>
      </c>
      <c r="E327" s="6" t="s">
        <v>502</v>
      </c>
      <c r="F327" s="11" t="s">
        <v>43</v>
      </c>
      <c r="G327" s="18" t="s">
        <v>158</v>
      </c>
      <c r="H327" s="49" t="s">
        <v>115</v>
      </c>
      <c r="I327" s="10" t="s">
        <v>1103</v>
      </c>
      <c r="J327" s="157">
        <v>1086</v>
      </c>
      <c r="K327" s="8">
        <v>1140</v>
      </c>
      <c r="L327" s="156">
        <f t="shared" si="28"/>
        <v>0.05</v>
      </c>
      <c r="M327" s="125">
        <f>VLOOKUP(F327,Оглавление!$J$4:$K$39,2,FALSE)</f>
        <v>0</v>
      </c>
      <c r="N327" s="8">
        <f t="shared" ref="N327:N390" si="29">K327*(1-M327)</f>
        <v>1140</v>
      </c>
      <c r="O327" s="105"/>
      <c r="P327" s="8">
        <f t="shared" si="27"/>
        <v>0</v>
      </c>
      <c r="Q327" s="5" t="s">
        <v>1109</v>
      </c>
      <c r="R327" s="14" t="s">
        <v>1107</v>
      </c>
      <c r="S327" s="4">
        <v>1047882</v>
      </c>
      <c r="T327" s="59" t="s">
        <v>12</v>
      </c>
      <c r="U327" s="15" t="s">
        <v>12</v>
      </c>
      <c r="V327" s="5">
        <v>0.155</v>
      </c>
      <c r="W327" s="5">
        <v>1.9349206349206349E-4</v>
      </c>
      <c r="X327" s="5">
        <v>35</v>
      </c>
      <c r="Y327" s="5">
        <v>280</v>
      </c>
      <c r="Z327" s="5">
        <v>190</v>
      </c>
      <c r="AA327" s="5">
        <v>95</v>
      </c>
      <c r="AB327" s="5">
        <v>5.4249999999999998</v>
      </c>
      <c r="AC327" s="5">
        <v>5.0540000000000003E-3</v>
      </c>
    </row>
    <row r="328" spans="1:29" ht="24.7" x14ac:dyDescent="0.5">
      <c r="A328" s="58"/>
      <c r="B328" s="5">
        <v>310</v>
      </c>
      <c r="C328" s="164"/>
      <c r="D328" s="118">
        <v>1135782</v>
      </c>
      <c r="E328" s="6" t="s">
        <v>503</v>
      </c>
      <c r="F328" s="11" t="s">
        <v>43</v>
      </c>
      <c r="G328" s="18" t="s">
        <v>157</v>
      </c>
      <c r="H328" s="49" t="s">
        <v>115</v>
      </c>
      <c r="I328" s="10" t="s">
        <v>1103</v>
      </c>
      <c r="J328" s="157">
        <v>604</v>
      </c>
      <c r="K328" s="8">
        <v>634</v>
      </c>
      <c r="L328" s="156">
        <f t="shared" si="28"/>
        <v>0.05</v>
      </c>
      <c r="M328" s="125">
        <f>VLOOKUP(F328,Оглавление!$J$4:$K$39,2,FALSE)</f>
        <v>0</v>
      </c>
      <c r="N328" s="8">
        <f t="shared" si="29"/>
        <v>634</v>
      </c>
      <c r="O328" s="105"/>
      <c r="P328" s="8">
        <f t="shared" si="27"/>
        <v>0</v>
      </c>
      <c r="Q328" s="5" t="s">
        <v>1109</v>
      </c>
      <c r="R328" s="14" t="s">
        <v>1107</v>
      </c>
      <c r="S328" s="4">
        <v>1047885</v>
      </c>
      <c r="T328" s="59" t="s">
        <v>12</v>
      </c>
      <c r="U328" s="15" t="s">
        <v>12</v>
      </c>
      <c r="V328" s="5">
        <v>8.3000000000000004E-2</v>
      </c>
      <c r="W328" s="5">
        <v>1.3544444444444444E-4</v>
      </c>
      <c r="X328" s="5">
        <v>50</v>
      </c>
      <c r="Y328" s="5">
        <v>280</v>
      </c>
      <c r="Z328" s="5">
        <v>190</v>
      </c>
      <c r="AA328" s="5">
        <v>95</v>
      </c>
      <c r="AB328" s="5">
        <v>4.1500000000000004</v>
      </c>
      <c r="AC328" s="5">
        <v>5.0540000000000003E-3</v>
      </c>
    </row>
    <row r="329" spans="1:29" ht="24.7" x14ac:dyDescent="0.5">
      <c r="A329" s="58"/>
      <c r="B329" s="5">
        <v>311</v>
      </c>
      <c r="C329" s="164"/>
      <c r="D329" s="118">
        <v>1135783</v>
      </c>
      <c r="E329" s="6" t="s">
        <v>504</v>
      </c>
      <c r="F329" s="11" t="s">
        <v>43</v>
      </c>
      <c r="G329" s="18" t="s">
        <v>158</v>
      </c>
      <c r="H329" s="49" t="s">
        <v>115</v>
      </c>
      <c r="I329" s="10" t="s">
        <v>1103</v>
      </c>
      <c r="J329" s="157">
        <v>926</v>
      </c>
      <c r="K329" s="8">
        <v>972</v>
      </c>
      <c r="L329" s="156">
        <f t="shared" si="28"/>
        <v>0.05</v>
      </c>
      <c r="M329" s="125">
        <f>VLOOKUP(F329,Оглавление!$J$4:$K$39,2,FALSE)</f>
        <v>0</v>
      </c>
      <c r="N329" s="8">
        <f t="shared" si="29"/>
        <v>972</v>
      </c>
      <c r="O329" s="105"/>
      <c r="P329" s="8">
        <f t="shared" si="27"/>
        <v>0</v>
      </c>
      <c r="Q329" s="5" t="s">
        <v>1109</v>
      </c>
      <c r="R329" s="14" t="s">
        <v>1107</v>
      </c>
      <c r="S329" s="4">
        <v>1047886</v>
      </c>
      <c r="T329" s="59" t="s">
        <v>12</v>
      </c>
      <c r="U329" s="15" t="s">
        <v>12</v>
      </c>
      <c r="V329" s="5">
        <v>0.111</v>
      </c>
      <c r="W329" s="5">
        <v>2.2574074074074074E-4</v>
      </c>
      <c r="X329" s="5">
        <v>30</v>
      </c>
      <c r="Y329" s="5">
        <v>280</v>
      </c>
      <c r="Z329" s="5">
        <v>190</v>
      </c>
      <c r="AA329" s="5">
        <v>95</v>
      </c>
      <c r="AB329" s="5">
        <v>3.33</v>
      </c>
      <c r="AC329" s="5">
        <v>5.0540000000000003E-3</v>
      </c>
    </row>
    <row r="330" spans="1:29" ht="24.7" x14ac:dyDescent="0.5">
      <c r="A330" s="58"/>
      <c r="B330" s="5">
        <v>312</v>
      </c>
      <c r="C330" s="164"/>
      <c r="D330" s="118">
        <v>1135784</v>
      </c>
      <c r="E330" s="6" t="s">
        <v>505</v>
      </c>
      <c r="F330" s="11" t="s">
        <v>43</v>
      </c>
      <c r="G330" s="18" t="s">
        <v>158</v>
      </c>
      <c r="H330" s="49" t="s">
        <v>115</v>
      </c>
      <c r="I330" s="10" t="s">
        <v>1103</v>
      </c>
      <c r="J330" s="157">
        <v>1529</v>
      </c>
      <c r="K330" s="8">
        <v>1605</v>
      </c>
      <c r="L330" s="156">
        <f t="shared" si="28"/>
        <v>0.05</v>
      </c>
      <c r="M330" s="125">
        <f>VLOOKUP(F330,Оглавление!$J$4:$K$39,2,FALSE)</f>
        <v>0</v>
      </c>
      <c r="N330" s="8">
        <f t="shared" si="29"/>
        <v>1605</v>
      </c>
      <c r="O330" s="105"/>
      <c r="P330" s="8">
        <f t="shared" si="27"/>
        <v>0</v>
      </c>
      <c r="Q330" s="5" t="s">
        <v>1109</v>
      </c>
      <c r="R330" s="14" t="s">
        <v>1107</v>
      </c>
      <c r="S330" s="4">
        <v>1047887</v>
      </c>
      <c r="T330" s="59" t="s">
        <v>12</v>
      </c>
      <c r="U330" s="15" t="s">
        <v>12</v>
      </c>
      <c r="V330" s="5">
        <v>0.16500000000000001</v>
      </c>
      <c r="W330" s="5">
        <v>2.7088888888888887E-4</v>
      </c>
      <c r="X330" s="5">
        <v>25</v>
      </c>
      <c r="Y330" s="5">
        <v>280</v>
      </c>
      <c r="Z330" s="5">
        <v>190</v>
      </c>
      <c r="AA330" s="5">
        <v>95</v>
      </c>
      <c r="AB330" s="5">
        <v>4.125</v>
      </c>
      <c r="AC330" s="5">
        <v>5.0540000000000003E-3</v>
      </c>
    </row>
    <row r="331" spans="1:29" ht="24.7" x14ac:dyDescent="0.5">
      <c r="A331" s="58"/>
      <c r="B331" s="5">
        <v>313</v>
      </c>
      <c r="C331" s="164"/>
      <c r="D331" s="118">
        <v>1135785</v>
      </c>
      <c r="E331" s="6" t="s">
        <v>506</v>
      </c>
      <c r="F331" s="11" t="s">
        <v>43</v>
      </c>
      <c r="G331" s="18" t="s">
        <v>158</v>
      </c>
      <c r="H331" s="49" t="s">
        <v>115</v>
      </c>
      <c r="I331" s="10" t="s">
        <v>1103</v>
      </c>
      <c r="J331" s="157">
        <v>1596</v>
      </c>
      <c r="K331" s="8">
        <v>1676</v>
      </c>
      <c r="L331" s="156">
        <f t="shared" si="28"/>
        <v>0.05</v>
      </c>
      <c r="M331" s="125">
        <f>VLOOKUP(F331,Оглавление!$J$4:$K$39,2,FALSE)</f>
        <v>0</v>
      </c>
      <c r="N331" s="8">
        <f t="shared" si="29"/>
        <v>1676</v>
      </c>
      <c r="O331" s="105"/>
      <c r="P331" s="8">
        <f t="shared" si="27"/>
        <v>0</v>
      </c>
      <c r="Q331" s="5" t="s">
        <v>1110</v>
      </c>
      <c r="R331" s="14" t="s">
        <v>1107</v>
      </c>
      <c r="S331" s="4">
        <v>1047888</v>
      </c>
      <c r="T331" s="59" t="s">
        <v>12</v>
      </c>
      <c r="U331" s="15" t="s">
        <v>12</v>
      </c>
      <c r="V331" s="5">
        <v>0.191</v>
      </c>
      <c r="W331" s="5">
        <v>3.3861111111111109E-4</v>
      </c>
      <c r="X331" s="5">
        <v>20</v>
      </c>
      <c r="Y331" s="5">
        <v>280</v>
      </c>
      <c r="Z331" s="5">
        <v>190</v>
      </c>
      <c r="AA331" s="5">
        <v>95</v>
      </c>
      <c r="AB331" s="5">
        <v>3.82</v>
      </c>
      <c r="AC331" s="5">
        <v>5.0540000000000003E-3</v>
      </c>
    </row>
    <row r="332" spans="1:29" ht="24.7" x14ac:dyDescent="0.5">
      <c r="A332" s="58"/>
      <c r="B332" s="5">
        <v>314</v>
      </c>
      <c r="C332" s="164"/>
      <c r="D332" s="118">
        <v>1135786</v>
      </c>
      <c r="E332" s="6" t="s">
        <v>507</v>
      </c>
      <c r="F332" s="11" t="s">
        <v>43</v>
      </c>
      <c r="G332" s="18" t="s">
        <v>158</v>
      </c>
      <c r="H332" s="49" t="s">
        <v>115</v>
      </c>
      <c r="I332" s="10" t="s">
        <v>1103</v>
      </c>
      <c r="J332" s="157">
        <v>2614</v>
      </c>
      <c r="K332" s="8">
        <v>2745</v>
      </c>
      <c r="L332" s="156">
        <f t="shared" si="28"/>
        <v>0.05</v>
      </c>
      <c r="M332" s="125">
        <f>VLOOKUP(F332,Оглавление!$J$4:$K$39,2,FALSE)</f>
        <v>0</v>
      </c>
      <c r="N332" s="8">
        <f t="shared" si="29"/>
        <v>2745</v>
      </c>
      <c r="O332" s="105"/>
      <c r="P332" s="8">
        <f t="shared" si="27"/>
        <v>0</v>
      </c>
      <c r="Q332" s="5" t="s">
        <v>1109</v>
      </c>
      <c r="R332" s="14" t="s">
        <v>1107</v>
      </c>
      <c r="S332" s="4">
        <v>1047201</v>
      </c>
      <c r="T332" s="59" t="s">
        <v>12</v>
      </c>
      <c r="U332" s="15" t="s">
        <v>12</v>
      </c>
      <c r="V332" s="5">
        <v>0.32400000000000001</v>
      </c>
      <c r="W332" s="5">
        <v>6.7722222222222218E-4</v>
      </c>
      <c r="X332" s="5">
        <v>10</v>
      </c>
      <c r="Y332" s="5">
        <v>280</v>
      </c>
      <c r="Z332" s="5">
        <v>190</v>
      </c>
      <c r="AA332" s="5">
        <v>95</v>
      </c>
      <c r="AB332" s="5">
        <v>3.24</v>
      </c>
      <c r="AC332" s="5">
        <v>5.0540000000000003E-3</v>
      </c>
    </row>
    <row r="333" spans="1:29" ht="24.7" x14ac:dyDescent="0.5">
      <c r="A333" s="58"/>
      <c r="B333" s="5">
        <v>315</v>
      </c>
      <c r="C333" s="164"/>
      <c r="D333" s="118">
        <v>1136006</v>
      </c>
      <c r="E333" s="6" t="s">
        <v>508</v>
      </c>
      <c r="F333" s="11" t="s">
        <v>43</v>
      </c>
      <c r="G333" s="18" t="s">
        <v>157</v>
      </c>
      <c r="H333" s="49" t="s">
        <v>115</v>
      </c>
      <c r="I333" s="10" t="s">
        <v>1103</v>
      </c>
      <c r="J333" s="157">
        <v>297</v>
      </c>
      <c r="K333" s="8">
        <v>312</v>
      </c>
      <c r="L333" s="156">
        <f t="shared" si="28"/>
        <v>0.05</v>
      </c>
      <c r="M333" s="125">
        <f>VLOOKUP(F333,Оглавление!$J$4:$K$39,2,FALSE)</f>
        <v>0</v>
      </c>
      <c r="N333" s="8">
        <f t="shared" si="29"/>
        <v>312</v>
      </c>
      <c r="O333" s="105"/>
      <c r="P333" s="8">
        <f t="shared" si="27"/>
        <v>0</v>
      </c>
      <c r="Q333" s="49" t="s">
        <v>1106</v>
      </c>
      <c r="R333" s="14" t="s">
        <v>1107</v>
      </c>
      <c r="S333" s="5">
        <v>1023003</v>
      </c>
      <c r="T333" s="3" t="s">
        <v>12</v>
      </c>
      <c r="U333" s="13">
        <v>1135751</v>
      </c>
      <c r="V333" s="5">
        <v>5.2999999999999999E-2</v>
      </c>
      <c r="W333" s="5">
        <v>5.0000000000000002E-5</v>
      </c>
      <c r="X333" s="5">
        <v>100</v>
      </c>
      <c r="Y333" s="5">
        <v>280</v>
      </c>
      <c r="Z333" s="5">
        <v>187</v>
      </c>
      <c r="AA333" s="5">
        <v>95</v>
      </c>
      <c r="AB333" s="5">
        <v>5.32</v>
      </c>
      <c r="AC333" s="5">
        <v>4.9740000000000001E-3</v>
      </c>
    </row>
    <row r="334" spans="1:29" ht="24.7" x14ac:dyDescent="0.5">
      <c r="A334" s="58"/>
      <c r="B334" s="5">
        <v>316</v>
      </c>
      <c r="C334" s="164"/>
      <c r="D334" s="118">
        <v>1136007</v>
      </c>
      <c r="E334" s="6" t="s">
        <v>509</v>
      </c>
      <c r="F334" s="11" t="s">
        <v>43</v>
      </c>
      <c r="G334" s="18" t="s">
        <v>157</v>
      </c>
      <c r="H334" s="49" t="s">
        <v>115</v>
      </c>
      <c r="I334" s="10" t="s">
        <v>1103</v>
      </c>
      <c r="J334" s="157">
        <v>425</v>
      </c>
      <c r="K334" s="8">
        <v>446</v>
      </c>
      <c r="L334" s="156">
        <f t="shared" si="28"/>
        <v>0.05</v>
      </c>
      <c r="M334" s="125">
        <f>VLOOKUP(F334,Оглавление!$J$4:$K$39,2,FALSE)</f>
        <v>0</v>
      </c>
      <c r="N334" s="8">
        <f t="shared" si="29"/>
        <v>446</v>
      </c>
      <c r="O334" s="105"/>
      <c r="P334" s="8">
        <f t="shared" si="27"/>
        <v>0</v>
      </c>
      <c r="Q334" s="49" t="s">
        <v>1109</v>
      </c>
      <c r="R334" s="14" t="s">
        <v>1107</v>
      </c>
      <c r="S334" s="5">
        <v>1023004</v>
      </c>
      <c r="T334" s="3" t="s">
        <v>12</v>
      </c>
      <c r="U334" s="13">
        <v>1135752</v>
      </c>
      <c r="V334" s="5">
        <v>8.7999999999999995E-2</v>
      </c>
      <c r="W334" s="5">
        <v>6.2000000000000003E-5</v>
      </c>
      <c r="X334" s="5">
        <v>80</v>
      </c>
      <c r="Y334" s="5">
        <v>280</v>
      </c>
      <c r="Z334" s="5">
        <v>187</v>
      </c>
      <c r="AA334" s="5">
        <v>95</v>
      </c>
      <c r="AB334" s="5">
        <v>7</v>
      </c>
      <c r="AC334" s="5">
        <v>4.9740000000000001E-3</v>
      </c>
    </row>
    <row r="335" spans="1:29" ht="24.7" x14ac:dyDescent="0.5">
      <c r="A335" s="58"/>
      <c r="B335" s="5">
        <v>317</v>
      </c>
      <c r="C335" s="164"/>
      <c r="D335" s="118">
        <v>1136008</v>
      </c>
      <c r="E335" s="6" t="s">
        <v>510</v>
      </c>
      <c r="F335" s="11" t="s">
        <v>43</v>
      </c>
      <c r="G335" s="18" t="s">
        <v>158</v>
      </c>
      <c r="H335" s="49" t="s">
        <v>115</v>
      </c>
      <c r="I335" s="10" t="s">
        <v>1103</v>
      </c>
      <c r="J335" s="157">
        <v>374</v>
      </c>
      <c r="K335" s="8">
        <v>393</v>
      </c>
      <c r="L335" s="156">
        <f t="shared" si="28"/>
        <v>0.05</v>
      </c>
      <c r="M335" s="125">
        <f>VLOOKUP(F335,Оглавление!$J$4:$K$39,2,FALSE)</f>
        <v>0</v>
      </c>
      <c r="N335" s="8">
        <f t="shared" si="29"/>
        <v>393</v>
      </c>
      <c r="O335" s="105"/>
      <c r="P335" s="8">
        <f t="shared" si="27"/>
        <v>0</v>
      </c>
      <c r="Q335" s="49" t="s">
        <v>1106</v>
      </c>
      <c r="R335" s="14" t="s">
        <v>1107</v>
      </c>
      <c r="S335" s="5">
        <v>1033437</v>
      </c>
      <c r="T335" s="3" t="s">
        <v>12</v>
      </c>
      <c r="U335" s="15">
        <v>1135753</v>
      </c>
      <c r="V335" s="5">
        <v>5.8999999999999997E-2</v>
      </c>
      <c r="W335" s="5">
        <v>5.5000000000000002E-5</v>
      </c>
      <c r="X335" s="5">
        <v>90</v>
      </c>
      <c r="Y335" s="5">
        <v>280</v>
      </c>
      <c r="Z335" s="5">
        <v>187</v>
      </c>
      <c r="AA335" s="5">
        <v>95</v>
      </c>
      <c r="AB335" s="5">
        <v>5.319</v>
      </c>
      <c r="AC335" s="5">
        <v>4.9740000000000001E-3</v>
      </c>
    </row>
    <row r="336" spans="1:29" ht="24.7" x14ac:dyDescent="0.5">
      <c r="A336" s="58"/>
      <c r="B336" s="5">
        <v>318</v>
      </c>
      <c r="C336" s="164"/>
      <c r="D336" s="118">
        <v>1136009</v>
      </c>
      <c r="E336" s="6" t="s">
        <v>511</v>
      </c>
      <c r="F336" s="11" t="s">
        <v>43</v>
      </c>
      <c r="G336" s="18" t="s">
        <v>158</v>
      </c>
      <c r="H336" s="49" t="s">
        <v>115</v>
      </c>
      <c r="I336" s="10" t="s">
        <v>1103</v>
      </c>
      <c r="J336" s="157">
        <v>491</v>
      </c>
      <c r="K336" s="8">
        <v>516</v>
      </c>
      <c r="L336" s="156">
        <f t="shared" si="28"/>
        <v>0.05</v>
      </c>
      <c r="M336" s="125">
        <f>VLOOKUP(F336,Оглавление!$J$4:$K$39,2,FALSE)</f>
        <v>0</v>
      </c>
      <c r="N336" s="8">
        <f t="shared" si="29"/>
        <v>516</v>
      </c>
      <c r="O336" s="105"/>
      <c r="P336" s="8">
        <f t="shared" si="27"/>
        <v>0</v>
      </c>
      <c r="Q336" s="49" t="s">
        <v>1106</v>
      </c>
      <c r="R336" s="14" t="s">
        <v>1107</v>
      </c>
      <c r="S336" s="5">
        <v>1033438</v>
      </c>
      <c r="T336" s="3" t="s">
        <v>12</v>
      </c>
      <c r="U336" s="15">
        <v>1135754</v>
      </c>
      <c r="V336" s="5">
        <v>9.2999999999999999E-2</v>
      </c>
      <c r="W336" s="5">
        <v>7.1000000000000005E-5</v>
      </c>
      <c r="X336" s="5">
        <v>70</v>
      </c>
      <c r="Y336" s="5">
        <v>280</v>
      </c>
      <c r="Z336" s="5">
        <v>187</v>
      </c>
      <c r="AA336" s="5">
        <v>95</v>
      </c>
      <c r="AB336" s="5">
        <v>6.5170000000000003</v>
      </c>
      <c r="AC336" s="5">
        <v>4.9740000000000001E-3</v>
      </c>
    </row>
    <row r="337" spans="1:29" ht="24.7" x14ac:dyDescent="0.5">
      <c r="A337" s="58"/>
      <c r="B337" s="5">
        <v>319</v>
      </c>
      <c r="C337" s="164"/>
      <c r="D337" s="118">
        <v>1136010</v>
      </c>
      <c r="E337" s="6" t="s">
        <v>512</v>
      </c>
      <c r="F337" s="11" t="s">
        <v>43</v>
      </c>
      <c r="G337" s="18" t="s">
        <v>158</v>
      </c>
      <c r="H337" s="49" t="s">
        <v>115</v>
      </c>
      <c r="I337" s="10" t="s">
        <v>1103</v>
      </c>
      <c r="J337" s="157">
        <v>617</v>
      </c>
      <c r="K337" s="8">
        <v>648</v>
      </c>
      <c r="L337" s="156">
        <f t="shared" si="28"/>
        <v>0.05</v>
      </c>
      <c r="M337" s="125">
        <f>VLOOKUP(F337,Оглавление!$J$4:$K$39,2,FALSE)</f>
        <v>0</v>
      </c>
      <c r="N337" s="8">
        <f t="shared" si="29"/>
        <v>648</v>
      </c>
      <c r="O337" s="105"/>
      <c r="P337" s="8">
        <f t="shared" si="27"/>
        <v>0</v>
      </c>
      <c r="Q337" s="49" t="s">
        <v>1106</v>
      </c>
      <c r="R337" s="14" t="s">
        <v>1107</v>
      </c>
      <c r="S337" s="5">
        <v>1047862</v>
      </c>
      <c r="T337" s="3" t="s">
        <v>12</v>
      </c>
      <c r="U337" s="15">
        <v>1135755</v>
      </c>
      <c r="V337" s="5">
        <v>0.106</v>
      </c>
      <c r="W337" s="5">
        <v>1.2400000000000001E-4</v>
      </c>
      <c r="X337" s="5">
        <v>40</v>
      </c>
      <c r="Y337" s="5">
        <v>280</v>
      </c>
      <c r="Z337" s="5">
        <v>187</v>
      </c>
      <c r="AA337" s="5">
        <v>95</v>
      </c>
      <c r="AB337" s="5">
        <v>4.22</v>
      </c>
      <c r="AC337" s="5">
        <v>4.9740000000000001E-3</v>
      </c>
    </row>
    <row r="338" spans="1:29" ht="24.7" x14ac:dyDescent="0.5">
      <c r="A338" s="58"/>
      <c r="B338" s="5">
        <v>320</v>
      </c>
      <c r="C338" s="164"/>
      <c r="D338" s="118">
        <v>1136011</v>
      </c>
      <c r="E338" s="6" t="s">
        <v>513</v>
      </c>
      <c r="F338" s="11" t="s">
        <v>43</v>
      </c>
      <c r="G338" s="18" t="s">
        <v>158</v>
      </c>
      <c r="H338" s="49" t="s">
        <v>115</v>
      </c>
      <c r="I338" s="10" t="s">
        <v>1103</v>
      </c>
      <c r="J338" s="157">
        <v>831</v>
      </c>
      <c r="K338" s="8">
        <v>873</v>
      </c>
      <c r="L338" s="156">
        <f t="shared" si="28"/>
        <v>0.05</v>
      </c>
      <c r="M338" s="125">
        <f>VLOOKUP(F338,Оглавление!$J$4:$K$39,2,FALSE)</f>
        <v>0</v>
      </c>
      <c r="N338" s="8">
        <f t="shared" si="29"/>
        <v>873</v>
      </c>
      <c r="O338" s="105"/>
      <c r="P338" s="8">
        <f t="shared" si="27"/>
        <v>0</v>
      </c>
      <c r="Q338" s="49" t="s">
        <v>1106</v>
      </c>
      <c r="R338" s="14" t="s">
        <v>1107</v>
      </c>
      <c r="S338" s="5">
        <v>1047863</v>
      </c>
      <c r="T338" s="3" t="s">
        <v>12</v>
      </c>
      <c r="U338" s="15">
        <v>1135756</v>
      </c>
      <c r="V338" s="5">
        <v>0.155</v>
      </c>
      <c r="W338" s="5">
        <v>2.5899999999999999E-5</v>
      </c>
      <c r="X338" s="5">
        <v>40</v>
      </c>
      <c r="Y338" s="5">
        <v>280</v>
      </c>
      <c r="Z338" s="5">
        <v>187</v>
      </c>
      <c r="AA338" s="5">
        <v>95</v>
      </c>
      <c r="AB338" s="5">
        <v>6.2</v>
      </c>
      <c r="AC338" s="5">
        <v>4.9740000000000001E-3</v>
      </c>
    </row>
    <row r="339" spans="1:29" ht="24.7" x14ac:dyDescent="0.5">
      <c r="A339" s="58"/>
      <c r="B339" s="5">
        <v>321</v>
      </c>
      <c r="C339" s="164"/>
      <c r="D339" s="118">
        <v>1136012</v>
      </c>
      <c r="E339" s="6" t="s">
        <v>514</v>
      </c>
      <c r="F339" s="11" t="s">
        <v>43</v>
      </c>
      <c r="G339" s="18" t="s">
        <v>158</v>
      </c>
      <c r="H339" s="49" t="s">
        <v>115</v>
      </c>
      <c r="I339" s="10" t="s">
        <v>1103</v>
      </c>
      <c r="J339" s="157">
        <v>1099</v>
      </c>
      <c r="K339" s="8">
        <v>1154</v>
      </c>
      <c r="L339" s="156">
        <f t="shared" si="28"/>
        <v>0.05</v>
      </c>
      <c r="M339" s="125">
        <f>VLOOKUP(F339,Оглавление!$J$4:$K$39,2,FALSE)</f>
        <v>0</v>
      </c>
      <c r="N339" s="8">
        <f t="shared" si="29"/>
        <v>1154</v>
      </c>
      <c r="O339" s="105"/>
      <c r="P339" s="8">
        <f t="shared" si="27"/>
        <v>0</v>
      </c>
      <c r="Q339" s="49" t="s">
        <v>1106</v>
      </c>
      <c r="R339" s="14" t="s">
        <v>1107</v>
      </c>
      <c r="S339" s="5">
        <v>1047191</v>
      </c>
      <c r="T339" s="3" t="s">
        <v>12</v>
      </c>
      <c r="U339" s="15">
        <v>1135757</v>
      </c>
      <c r="V339" s="5">
        <v>0.16700000000000001</v>
      </c>
      <c r="W339" s="5">
        <v>4.9700000000000005E-4</v>
      </c>
      <c r="X339" s="5">
        <v>10</v>
      </c>
      <c r="Y339" s="5">
        <v>280</v>
      </c>
      <c r="Z339" s="5">
        <v>187</v>
      </c>
      <c r="AA339" s="5">
        <v>95</v>
      </c>
      <c r="AB339" s="5">
        <v>1.669</v>
      </c>
      <c r="AC339" s="5">
        <v>4.9740000000000001E-3</v>
      </c>
    </row>
    <row r="340" spans="1:29" ht="24.7" x14ac:dyDescent="0.5">
      <c r="A340" s="58"/>
      <c r="B340" s="5">
        <v>322</v>
      </c>
      <c r="C340" s="164"/>
      <c r="D340" s="118">
        <v>1136691</v>
      </c>
      <c r="E340" s="6" t="s">
        <v>515</v>
      </c>
      <c r="F340" s="11" t="s">
        <v>43</v>
      </c>
      <c r="G340" s="18" t="s">
        <v>158</v>
      </c>
      <c r="H340" s="49" t="s">
        <v>115</v>
      </c>
      <c r="I340" s="10" t="s">
        <v>1103</v>
      </c>
      <c r="J340" s="157">
        <v>3754</v>
      </c>
      <c r="K340" s="8">
        <v>3942</v>
      </c>
      <c r="L340" s="156">
        <f t="shared" si="28"/>
        <v>0.05</v>
      </c>
      <c r="M340" s="125">
        <f>VLOOKUP(F340,Оглавление!$J$4:$K$39,2,FALSE)</f>
        <v>0</v>
      </c>
      <c r="N340" s="8">
        <f t="shared" si="29"/>
        <v>3942</v>
      </c>
      <c r="O340" s="105"/>
      <c r="P340" s="8">
        <f t="shared" si="27"/>
        <v>0</v>
      </c>
      <c r="Q340" s="49" t="s">
        <v>1106</v>
      </c>
      <c r="R340" s="14" t="s">
        <v>1107</v>
      </c>
      <c r="S340" s="5">
        <v>1085077</v>
      </c>
      <c r="T340" s="15">
        <v>1237861</v>
      </c>
      <c r="U340" s="15" t="s">
        <v>12</v>
      </c>
      <c r="V340" s="5">
        <v>0.36099999999999999</v>
      </c>
      <c r="W340" s="5">
        <v>1.6875000000000001E-4</v>
      </c>
      <c r="X340" s="5">
        <v>20</v>
      </c>
      <c r="Y340" s="5">
        <v>280</v>
      </c>
      <c r="Z340" s="5">
        <v>187</v>
      </c>
      <c r="AA340" s="5">
        <v>95</v>
      </c>
      <c r="AB340" s="5">
        <v>7.22</v>
      </c>
      <c r="AC340" s="5">
        <v>4.9740000000000001E-3</v>
      </c>
    </row>
    <row r="341" spans="1:29" ht="24.7" x14ac:dyDescent="0.5">
      <c r="A341" s="58"/>
      <c r="B341" s="5">
        <v>323</v>
      </c>
      <c r="C341" s="164"/>
      <c r="D341" s="118">
        <v>1136013</v>
      </c>
      <c r="E341" s="6" t="s">
        <v>516</v>
      </c>
      <c r="F341" s="11" t="s">
        <v>43</v>
      </c>
      <c r="G341" s="18" t="s">
        <v>157</v>
      </c>
      <c r="H341" s="49" t="s">
        <v>115</v>
      </c>
      <c r="I341" s="10" t="s">
        <v>1103</v>
      </c>
      <c r="J341" s="157">
        <v>307</v>
      </c>
      <c r="K341" s="8">
        <v>322</v>
      </c>
      <c r="L341" s="156">
        <f t="shared" si="28"/>
        <v>0.05</v>
      </c>
      <c r="M341" s="125">
        <f>VLOOKUP(F341,Оглавление!$J$4:$K$39,2,FALSE)</f>
        <v>0</v>
      </c>
      <c r="N341" s="8">
        <f t="shared" si="29"/>
        <v>322</v>
      </c>
      <c r="O341" s="105"/>
      <c r="P341" s="8">
        <f t="shared" si="27"/>
        <v>0</v>
      </c>
      <c r="Q341" s="49" t="s">
        <v>1106</v>
      </c>
      <c r="R341" s="14" t="s">
        <v>1107</v>
      </c>
      <c r="S341" s="5">
        <v>1023009</v>
      </c>
      <c r="T341" s="3" t="s">
        <v>12</v>
      </c>
      <c r="U341" s="15">
        <v>1135758</v>
      </c>
      <c r="V341" s="5">
        <v>7.3999999999999996E-2</v>
      </c>
      <c r="W341" s="5">
        <v>8.2999999999999998E-5</v>
      </c>
      <c r="X341" s="5">
        <v>60</v>
      </c>
      <c r="Y341" s="5">
        <v>280</v>
      </c>
      <c r="Z341" s="5">
        <v>187</v>
      </c>
      <c r="AA341" s="5">
        <v>95</v>
      </c>
      <c r="AB341" s="5">
        <v>4.41</v>
      </c>
      <c r="AC341" s="5">
        <v>4.9740000000000001E-3</v>
      </c>
    </row>
    <row r="342" spans="1:29" ht="24.7" x14ac:dyDescent="0.5">
      <c r="A342" s="58"/>
      <c r="B342" s="5">
        <v>324</v>
      </c>
      <c r="C342" s="164"/>
      <c r="D342" s="118">
        <v>1136014</v>
      </c>
      <c r="E342" s="6" t="s">
        <v>517</v>
      </c>
      <c r="F342" s="11" t="s">
        <v>43</v>
      </c>
      <c r="G342" s="18" t="s">
        <v>157</v>
      </c>
      <c r="H342" s="49" t="s">
        <v>115</v>
      </c>
      <c r="I342" s="10" t="s">
        <v>1103</v>
      </c>
      <c r="J342" s="157">
        <v>444</v>
      </c>
      <c r="K342" s="8">
        <v>466</v>
      </c>
      <c r="L342" s="156">
        <f t="shared" si="28"/>
        <v>0.05</v>
      </c>
      <c r="M342" s="125">
        <f>VLOOKUP(F342,Оглавление!$J$4:$K$39,2,FALSE)</f>
        <v>0</v>
      </c>
      <c r="N342" s="8">
        <f t="shared" si="29"/>
        <v>466</v>
      </c>
      <c r="O342" s="105"/>
      <c r="P342" s="8">
        <f t="shared" si="27"/>
        <v>0</v>
      </c>
      <c r="Q342" s="49" t="s">
        <v>1109</v>
      </c>
      <c r="R342" s="14" t="s">
        <v>1107</v>
      </c>
      <c r="S342" s="5" t="s">
        <v>12</v>
      </c>
      <c r="T342" s="3" t="s">
        <v>12</v>
      </c>
      <c r="U342" s="15" t="s">
        <v>12</v>
      </c>
      <c r="V342" s="5">
        <v>9.5000000000000001E-2</v>
      </c>
      <c r="W342" s="5">
        <v>9.8999999999999994E-5</v>
      </c>
      <c r="X342" s="5">
        <v>50</v>
      </c>
      <c r="Y342" s="5">
        <v>280</v>
      </c>
      <c r="Z342" s="5">
        <v>187</v>
      </c>
      <c r="AA342" s="5">
        <v>95</v>
      </c>
      <c r="AB342" s="5">
        <v>4.7649999999999997</v>
      </c>
      <c r="AC342" s="5">
        <v>4.9740000000000001E-3</v>
      </c>
    </row>
    <row r="343" spans="1:29" ht="24.7" x14ac:dyDescent="0.5">
      <c r="A343" s="58"/>
      <c r="B343" s="5">
        <v>325</v>
      </c>
      <c r="C343" s="164"/>
      <c r="D343" s="118">
        <v>1136015</v>
      </c>
      <c r="E343" s="6" t="s">
        <v>518</v>
      </c>
      <c r="F343" s="11" t="s">
        <v>43</v>
      </c>
      <c r="G343" s="18" t="s">
        <v>158</v>
      </c>
      <c r="H343" s="49" t="s">
        <v>115</v>
      </c>
      <c r="I343" s="10" t="s">
        <v>1103</v>
      </c>
      <c r="J343" s="157">
        <v>395</v>
      </c>
      <c r="K343" s="8">
        <v>415</v>
      </c>
      <c r="L343" s="156">
        <f t="shared" si="28"/>
        <v>0.05</v>
      </c>
      <c r="M343" s="125">
        <f>VLOOKUP(F343,Оглавление!$J$4:$K$39,2,FALSE)</f>
        <v>0</v>
      </c>
      <c r="N343" s="8">
        <f t="shared" si="29"/>
        <v>415</v>
      </c>
      <c r="O343" s="105"/>
      <c r="P343" s="8">
        <f t="shared" si="27"/>
        <v>0</v>
      </c>
      <c r="Q343" s="49" t="s">
        <v>1106</v>
      </c>
      <c r="R343" s="14" t="s">
        <v>1107</v>
      </c>
      <c r="S343" s="5">
        <v>1023010</v>
      </c>
      <c r="T343" s="3" t="s">
        <v>12</v>
      </c>
      <c r="U343" s="15">
        <v>1135759</v>
      </c>
      <c r="V343" s="5">
        <v>7.8E-2</v>
      </c>
      <c r="W343" s="5">
        <v>8.2999999999999998E-5</v>
      </c>
      <c r="X343" s="5">
        <v>60</v>
      </c>
      <c r="Y343" s="5">
        <v>280</v>
      </c>
      <c r="Z343" s="5">
        <v>187</v>
      </c>
      <c r="AA343" s="5">
        <v>95</v>
      </c>
      <c r="AB343" s="5">
        <v>4.6500000000000004</v>
      </c>
      <c r="AC343" s="5">
        <v>4.9740000000000001E-3</v>
      </c>
    </row>
    <row r="344" spans="1:29" ht="24.7" x14ac:dyDescent="0.5">
      <c r="A344" s="58"/>
      <c r="B344" s="5">
        <v>326</v>
      </c>
      <c r="C344" s="164"/>
      <c r="D344" s="118">
        <v>1136016</v>
      </c>
      <c r="E344" s="6" t="s">
        <v>519</v>
      </c>
      <c r="F344" s="11" t="s">
        <v>43</v>
      </c>
      <c r="G344" s="18" t="s">
        <v>158</v>
      </c>
      <c r="H344" s="49" t="s">
        <v>115</v>
      </c>
      <c r="I344" s="10" t="s">
        <v>1103</v>
      </c>
      <c r="J344" s="157">
        <v>523</v>
      </c>
      <c r="K344" s="8">
        <v>549</v>
      </c>
      <c r="L344" s="156">
        <f t="shared" si="28"/>
        <v>0.05</v>
      </c>
      <c r="M344" s="125">
        <f>VLOOKUP(F344,Оглавление!$J$4:$K$39,2,FALSE)</f>
        <v>0</v>
      </c>
      <c r="N344" s="8">
        <f t="shared" si="29"/>
        <v>549</v>
      </c>
      <c r="O344" s="105"/>
      <c r="P344" s="8">
        <f t="shared" si="27"/>
        <v>0</v>
      </c>
      <c r="Q344" s="49" t="s">
        <v>1106</v>
      </c>
      <c r="R344" s="14" t="s">
        <v>1107</v>
      </c>
      <c r="S344" s="5">
        <v>1023011</v>
      </c>
      <c r="T344" s="3" t="s">
        <v>12</v>
      </c>
      <c r="U344" s="15">
        <v>1135760</v>
      </c>
      <c r="V344" s="5">
        <v>9.8000000000000004E-2</v>
      </c>
      <c r="W344" s="5">
        <v>1.2400000000000001E-4</v>
      </c>
      <c r="X344" s="5">
        <v>40</v>
      </c>
      <c r="Y344" s="5">
        <v>280</v>
      </c>
      <c r="Z344" s="5">
        <v>187</v>
      </c>
      <c r="AA344" s="5">
        <v>95</v>
      </c>
      <c r="AB344" s="5">
        <v>3.9239999999999999</v>
      </c>
      <c r="AC344" s="5">
        <v>4.9740000000000001E-3</v>
      </c>
    </row>
    <row r="345" spans="1:29" ht="24.7" x14ac:dyDescent="0.5">
      <c r="A345" s="58"/>
      <c r="B345" s="5">
        <v>327</v>
      </c>
      <c r="C345" s="164"/>
      <c r="D345" s="118">
        <v>1136017</v>
      </c>
      <c r="E345" s="6" t="s">
        <v>520</v>
      </c>
      <c r="F345" s="11" t="s">
        <v>43</v>
      </c>
      <c r="G345" s="18" t="s">
        <v>158</v>
      </c>
      <c r="H345" s="49" t="s">
        <v>115</v>
      </c>
      <c r="I345" s="10" t="s">
        <v>1103</v>
      </c>
      <c r="J345" s="157">
        <v>724</v>
      </c>
      <c r="K345" s="8">
        <v>760</v>
      </c>
      <c r="L345" s="156">
        <f t="shared" si="28"/>
        <v>0.05</v>
      </c>
      <c r="M345" s="125">
        <f>VLOOKUP(F345,Оглавление!$J$4:$K$39,2,FALSE)</f>
        <v>0</v>
      </c>
      <c r="N345" s="8">
        <f t="shared" si="29"/>
        <v>760</v>
      </c>
      <c r="O345" s="105"/>
      <c r="P345" s="8">
        <f t="shared" si="27"/>
        <v>0</v>
      </c>
      <c r="Q345" s="49" t="s">
        <v>1106</v>
      </c>
      <c r="R345" s="14" t="s">
        <v>1107</v>
      </c>
      <c r="S345" s="5">
        <v>1023012</v>
      </c>
      <c r="T345" s="3" t="s">
        <v>12</v>
      </c>
      <c r="U345" s="15">
        <v>1135761</v>
      </c>
      <c r="V345" s="5">
        <v>0.113</v>
      </c>
      <c r="W345" s="5">
        <v>1.2400000000000001E-4</v>
      </c>
      <c r="X345" s="5">
        <v>40</v>
      </c>
      <c r="Y345" s="5">
        <v>280</v>
      </c>
      <c r="Z345" s="5">
        <v>187</v>
      </c>
      <c r="AA345" s="5">
        <v>95</v>
      </c>
      <c r="AB345" s="5">
        <v>4.5359999999999996</v>
      </c>
      <c r="AC345" s="5">
        <v>4.9740000000000001E-3</v>
      </c>
    </row>
    <row r="346" spans="1:29" ht="24.7" x14ac:dyDescent="0.5">
      <c r="A346" s="58"/>
      <c r="B346" s="5">
        <v>328</v>
      </c>
      <c r="C346" s="164"/>
      <c r="D346" s="118">
        <v>1136018</v>
      </c>
      <c r="E346" s="6" t="s">
        <v>521</v>
      </c>
      <c r="F346" s="11" t="s">
        <v>43</v>
      </c>
      <c r="G346" s="18" t="s">
        <v>158</v>
      </c>
      <c r="H346" s="49" t="s">
        <v>115</v>
      </c>
      <c r="I346" s="10" t="s">
        <v>1103</v>
      </c>
      <c r="J346" s="157">
        <v>937</v>
      </c>
      <c r="K346" s="8">
        <v>984</v>
      </c>
      <c r="L346" s="156">
        <f t="shared" si="28"/>
        <v>0.05</v>
      </c>
      <c r="M346" s="125">
        <f>VLOOKUP(F346,Оглавление!$J$4:$K$39,2,FALSE)</f>
        <v>0</v>
      </c>
      <c r="N346" s="8">
        <f t="shared" si="29"/>
        <v>984</v>
      </c>
      <c r="O346" s="105"/>
      <c r="P346" s="8">
        <f t="shared" si="27"/>
        <v>0</v>
      </c>
      <c r="Q346" s="49" t="s">
        <v>1106</v>
      </c>
      <c r="R346" s="14" t="s">
        <v>1107</v>
      </c>
      <c r="S346" s="5">
        <v>1023013</v>
      </c>
      <c r="T346" s="3" t="s">
        <v>12</v>
      </c>
      <c r="U346" s="15">
        <v>1135762</v>
      </c>
      <c r="V346" s="5">
        <v>0.19400000000000001</v>
      </c>
      <c r="W346" s="5">
        <v>1.4200000000000001E-4</v>
      </c>
      <c r="X346" s="5">
        <v>35</v>
      </c>
      <c r="Y346" s="5">
        <v>280</v>
      </c>
      <c r="Z346" s="5">
        <v>187</v>
      </c>
      <c r="AA346" s="5">
        <v>95</v>
      </c>
      <c r="AB346" s="5">
        <v>6.7729999999999997</v>
      </c>
      <c r="AC346" s="5">
        <v>4.9740000000000001E-3</v>
      </c>
    </row>
    <row r="347" spans="1:29" ht="24.7" x14ac:dyDescent="0.5">
      <c r="A347" s="58"/>
      <c r="B347" s="5">
        <v>329</v>
      </c>
      <c r="C347" s="164"/>
      <c r="D347" s="118">
        <v>1136019</v>
      </c>
      <c r="E347" s="6" t="s">
        <v>522</v>
      </c>
      <c r="F347" s="11" t="s">
        <v>43</v>
      </c>
      <c r="G347" s="18" t="s">
        <v>158</v>
      </c>
      <c r="H347" s="49" t="s">
        <v>115</v>
      </c>
      <c r="I347" s="10" t="s">
        <v>1103</v>
      </c>
      <c r="J347" s="157">
        <v>1181</v>
      </c>
      <c r="K347" s="8">
        <v>1240</v>
      </c>
      <c r="L347" s="156">
        <f t="shared" si="28"/>
        <v>0.05</v>
      </c>
      <c r="M347" s="125">
        <f>VLOOKUP(F347,Оглавление!$J$4:$K$39,2,FALSE)</f>
        <v>0</v>
      </c>
      <c r="N347" s="8">
        <f t="shared" si="29"/>
        <v>1240</v>
      </c>
      <c r="O347" s="105"/>
      <c r="P347" s="8">
        <f t="shared" si="27"/>
        <v>0</v>
      </c>
      <c r="Q347" s="49" t="s">
        <v>1106</v>
      </c>
      <c r="R347" s="14" t="s">
        <v>1107</v>
      </c>
      <c r="S347" s="5">
        <v>1047866</v>
      </c>
      <c r="T347" s="3" t="s">
        <v>12</v>
      </c>
      <c r="U347" s="15">
        <v>1135763</v>
      </c>
      <c r="V347" s="5">
        <v>0.189</v>
      </c>
      <c r="W347" s="5">
        <v>2.4899999999999998E-4</v>
      </c>
      <c r="X347" s="5">
        <v>20</v>
      </c>
      <c r="Y347" s="5">
        <v>280</v>
      </c>
      <c r="Z347" s="5">
        <v>187</v>
      </c>
      <c r="AA347" s="5">
        <v>95</v>
      </c>
      <c r="AB347" s="5">
        <v>3.78</v>
      </c>
      <c r="AC347" s="5">
        <v>4.9740000000000001E-3</v>
      </c>
    </row>
    <row r="348" spans="1:29" ht="24.7" x14ac:dyDescent="0.5">
      <c r="A348" s="58"/>
      <c r="B348" s="5">
        <v>330</v>
      </c>
      <c r="C348" s="164"/>
      <c r="D348" s="118">
        <v>1136020</v>
      </c>
      <c r="E348" s="6" t="s">
        <v>523</v>
      </c>
      <c r="F348" s="11" t="s">
        <v>43</v>
      </c>
      <c r="G348" s="18" t="s">
        <v>157</v>
      </c>
      <c r="H348" s="49" t="s">
        <v>115</v>
      </c>
      <c r="I348" s="10" t="s">
        <v>1103</v>
      </c>
      <c r="J348" s="157">
        <v>396</v>
      </c>
      <c r="K348" s="8">
        <v>416</v>
      </c>
      <c r="L348" s="156">
        <f t="shared" si="28"/>
        <v>0.05</v>
      </c>
      <c r="M348" s="125">
        <f>VLOOKUP(F348,Оглавление!$J$4:$K$39,2,FALSE)</f>
        <v>0</v>
      </c>
      <c r="N348" s="8">
        <f t="shared" si="29"/>
        <v>416</v>
      </c>
      <c r="O348" s="105"/>
      <c r="P348" s="8">
        <f t="shared" si="27"/>
        <v>0</v>
      </c>
      <c r="Q348" s="49" t="s">
        <v>1106</v>
      </c>
      <c r="R348" s="14" t="s">
        <v>1107</v>
      </c>
      <c r="S348" s="5">
        <v>1023014</v>
      </c>
      <c r="T348" s="3" t="s">
        <v>12</v>
      </c>
      <c r="U348" s="15">
        <v>1135764</v>
      </c>
      <c r="V348" s="5">
        <v>4.5999999999999999E-2</v>
      </c>
      <c r="W348" s="5">
        <v>5.0000000000000002E-5</v>
      </c>
      <c r="X348" s="5">
        <v>100</v>
      </c>
      <c r="Y348" s="5">
        <v>280</v>
      </c>
      <c r="Z348" s="5">
        <v>187</v>
      </c>
      <c r="AA348" s="5">
        <v>95</v>
      </c>
      <c r="AB348" s="5">
        <v>4.5999999999999996</v>
      </c>
      <c r="AC348" s="5">
        <v>4.9740000000000001E-3</v>
      </c>
    </row>
    <row r="349" spans="1:29" ht="24.7" x14ac:dyDescent="0.5">
      <c r="A349" s="58"/>
      <c r="B349" s="5">
        <v>331</v>
      </c>
      <c r="C349" s="164"/>
      <c r="D349" s="118">
        <v>1136021</v>
      </c>
      <c r="E349" s="6" t="s">
        <v>524</v>
      </c>
      <c r="F349" s="11" t="s">
        <v>43</v>
      </c>
      <c r="G349" s="18" t="s">
        <v>157</v>
      </c>
      <c r="H349" s="49" t="s">
        <v>115</v>
      </c>
      <c r="I349" s="10" t="s">
        <v>1103</v>
      </c>
      <c r="J349" s="157">
        <v>551</v>
      </c>
      <c r="K349" s="8">
        <v>579</v>
      </c>
      <c r="L349" s="156">
        <f t="shared" si="28"/>
        <v>0.05</v>
      </c>
      <c r="M349" s="125">
        <f>VLOOKUP(F349,Оглавление!$J$4:$K$39,2,FALSE)</f>
        <v>0</v>
      </c>
      <c r="N349" s="8">
        <f t="shared" si="29"/>
        <v>579</v>
      </c>
      <c r="O349" s="105"/>
      <c r="P349" s="8">
        <f t="shared" si="27"/>
        <v>0</v>
      </c>
      <c r="Q349" s="49" t="s">
        <v>1109</v>
      </c>
      <c r="R349" s="14" t="s">
        <v>1107</v>
      </c>
      <c r="S349" s="5" t="s">
        <v>12</v>
      </c>
      <c r="T349" s="3" t="s">
        <v>12</v>
      </c>
      <c r="U349" s="3" t="s">
        <v>12</v>
      </c>
      <c r="V349" s="5">
        <v>6.0999999999999999E-2</v>
      </c>
      <c r="W349" s="5">
        <v>6.2000000000000003E-5</v>
      </c>
      <c r="X349" s="5">
        <v>80</v>
      </c>
      <c r="Y349" s="5">
        <v>280</v>
      </c>
      <c r="Z349" s="5">
        <v>187</v>
      </c>
      <c r="AA349" s="5">
        <v>95</v>
      </c>
      <c r="AB349" s="5">
        <v>4.9000000000000004</v>
      </c>
      <c r="AC349" s="5">
        <v>4.9740000000000001E-3</v>
      </c>
    </row>
    <row r="350" spans="1:29" ht="24.7" x14ac:dyDescent="0.5">
      <c r="A350" s="58"/>
      <c r="B350" s="5">
        <v>332</v>
      </c>
      <c r="C350" s="164"/>
      <c r="D350" s="118">
        <v>1136022</v>
      </c>
      <c r="E350" s="6" t="s">
        <v>525</v>
      </c>
      <c r="F350" s="11" t="s">
        <v>43</v>
      </c>
      <c r="G350" s="18" t="s">
        <v>158</v>
      </c>
      <c r="H350" s="49" t="s">
        <v>115</v>
      </c>
      <c r="I350" s="10" t="s">
        <v>1103</v>
      </c>
      <c r="J350" s="157">
        <v>617</v>
      </c>
      <c r="K350" s="8">
        <v>648</v>
      </c>
      <c r="L350" s="156">
        <f t="shared" si="28"/>
        <v>0.05</v>
      </c>
      <c r="M350" s="125">
        <f>VLOOKUP(F350,Оглавление!$J$4:$K$39,2,FALSE)</f>
        <v>0</v>
      </c>
      <c r="N350" s="8">
        <f t="shared" si="29"/>
        <v>648</v>
      </c>
      <c r="O350" s="105"/>
      <c r="P350" s="8">
        <f t="shared" si="27"/>
        <v>0</v>
      </c>
      <c r="Q350" s="49" t="s">
        <v>1106</v>
      </c>
      <c r="R350" s="14" t="s">
        <v>1107</v>
      </c>
      <c r="S350" s="5">
        <v>1023016</v>
      </c>
      <c r="T350" s="3" t="s">
        <v>12</v>
      </c>
      <c r="U350" s="15">
        <v>1135766</v>
      </c>
      <c r="V350" s="5">
        <v>7.0999999999999994E-2</v>
      </c>
      <c r="W350" s="5">
        <v>9.8999999999999994E-5</v>
      </c>
      <c r="X350" s="5">
        <v>50</v>
      </c>
      <c r="Y350" s="5">
        <v>280</v>
      </c>
      <c r="Z350" s="5">
        <v>187</v>
      </c>
      <c r="AA350" s="5">
        <v>95</v>
      </c>
      <c r="AB350" s="5">
        <v>3.56</v>
      </c>
      <c r="AC350" s="5">
        <v>4.9740000000000001E-3</v>
      </c>
    </row>
    <row r="351" spans="1:29" ht="24.7" x14ac:dyDescent="0.5">
      <c r="A351" s="58"/>
      <c r="B351" s="5">
        <v>333</v>
      </c>
      <c r="C351" s="164"/>
      <c r="D351" s="118">
        <v>1136023</v>
      </c>
      <c r="E351" s="6" t="s">
        <v>526</v>
      </c>
      <c r="F351" s="11" t="s">
        <v>43</v>
      </c>
      <c r="G351" s="18" t="s">
        <v>158</v>
      </c>
      <c r="H351" s="49" t="s">
        <v>115</v>
      </c>
      <c r="I351" s="10" t="s">
        <v>1103</v>
      </c>
      <c r="J351" s="157">
        <v>1059</v>
      </c>
      <c r="K351" s="8">
        <v>1112</v>
      </c>
      <c r="L351" s="156">
        <f t="shared" si="28"/>
        <v>0.05</v>
      </c>
      <c r="M351" s="125">
        <f>VLOOKUP(F351,Оглавление!$J$4:$K$39,2,FALSE)</f>
        <v>0</v>
      </c>
      <c r="N351" s="8">
        <f t="shared" si="29"/>
        <v>1112</v>
      </c>
      <c r="O351" s="105"/>
      <c r="P351" s="8">
        <f t="shared" si="27"/>
        <v>0</v>
      </c>
      <c r="Q351" s="49" t="s">
        <v>1109</v>
      </c>
      <c r="R351" s="14" t="s">
        <v>1107</v>
      </c>
      <c r="S351" s="5" t="s">
        <v>12</v>
      </c>
      <c r="T351" s="3" t="s">
        <v>12</v>
      </c>
      <c r="U351" s="3" t="s">
        <v>12</v>
      </c>
      <c r="V351" s="5">
        <v>0.129</v>
      </c>
      <c r="W351" s="5">
        <v>1.23025E-4</v>
      </c>
      <c r="X351" s="5">
        <v>40</v>
      </c>
      <c r="Y351" s="5">
        <v>280</v>
      </c>
      <c r="Z351" s="5">
        <v>187</v>
      </c>
      <c r="AA351" s="5">
        <v>95</v>
      </c>
      <c r="AB351" s="5">
        <v>5.16</v>
      </c>
      <c r="AC351" s="5">
        <v>4.921E-3</v>
      </c>
    </row>
    <row r="352" spans="1:29" ht="24.7" x14ac:dyDescent="0.5">
      <c r="A352" s="58"/>
      <c r="B352" s="5">
        <v>334</v>
      </c>
      <c r="C352" s="164"/>
      <c r="D352" s="118">
        <v>1136024</v>
      </c>
      <c r="E352" s="6" t="s">
        <v>527</v>
      </c>
      <c r="F352" s="11" t="s">
        <v>43</v>
      </c>
      <c r="G352" s="18" t="s">
        <v>158</v>
      </c>
      <c r="H352" s="49" t="s">
        <v>115</v>
      </c>
      <c r="I352" s="10" t="s">
        <v>1103</v>
      </c>
      <c r="J352" s="157">
        <v>1127</v>
      </c>
      <c r="K352" s="8">
        <v>1183</v>
      </c>
      <c r="L352" s="156">
        <f t="shared" si="28"/>
        <v>0.05</v>
      </c>
      <c r="M352" s="125">
        <f>VLOOKUP(F352,Оглавление!$J$4:$K$39,2,FALSE)</f>
        <v>0</v>
      </c>
      <c r="N352" s="8">
        <f t="shared" si="29"/>
        <v>1183</v>
      </c>
      <c r="O352" s="105"/>
      <c r="P352" s="8">
        <f t="shared" si="27"/>
        <v>0</v>
      </c>
      <c r="Q352" s="49" t="s">
        <v>1109</v>
      </c>
      <c r="R352" s="14" t="s">
        <v>1107</v>
      </c>
      <c r="S352" s="5">
        <v>1023018</v>
      </c>
      <c r="T352" s="3" t="s">
        <v>12</v>
      </c>
      <c r="U352" s="15">
        <v>1135768</v>
      </c>
      <c r="V352" s="5">
        <v>0.129</v>
      </c>
      <c r="W352" s="5">
        <v>1.2300000000000001E-4</v>
      </c>
      <c r="X352" s="5">
        <v>40</v>
      </c>
      <c r="Y352" s="5">
        <v>280</v>
      </c>
      <c r="Z352" s="5">
        <v>187</v>
      </c>
      <c r="AA352" s="5">
        <v>95</v>
      </c>
      <c r="AB352" s="5">
        <v>5.14</v>
      </c>
      <c r="AC352" s="5">
        <v>4.921E-3</v>
      </c>
    </row>
    <row r="353" spans="1:29" ht="37.5" customHeight="1" x14ac:dyDescent="0.5">
      <c r="A353" s="58"/>
      <c r="B353" s="5">
        <v>335</v>
      </c>
      <c r="C353" s="164"/>
      <c r="D353" s="118">
        <v>1136913</v>
      </c>
      <c r="E353" s="6" t="s">
        <v>528</v>
      </c>
      <c r="F353" s="11" t="s">
        <v>43</v>
      </c>
      <c r="G353" s="18" t="s">
        <v>143</v>
      </c>
      <c r="H353" s="49" t="s">
        <v>115</v>
      </c>
      <c r="I353" s="10" t="s">
        <v>1103</v>
      </c>
      <c r="J353" s="157">
        <v>712</v>
      </c>
      <c r="K353" s="8">
        <v>748</v>
      </c>
      <c r="L353" s="156">
        <f t="shared" si="28"/>
        <v>0.05</v>
      </c>
      <c r="M353" s="125">
        <f>VLOOKUP(F353,Оглавление!$J$4:$K$39,2,FALSE)</f>
        <v>0</v>
      </c>
      <c r="N353" s="8">
        <f t="shared" si="29"/>
        <v>748</v>
      </c>
      <c r="O353" s="105"/>
      <c r="P353" s="8">
        <f t="shared" ref="P353:P370" si="30">N353*O353</f>
        <v>0</v>
      </c>
      <c r="Q353" s="5" t="s">
        <v>1106</v>
      </c>
      <c r="R353" s="14" t="s">
        <v>1107</v>
      </c>
      <c r="S353" s="5">
        <v>1135787</v>
      </c>
      <c r="T353" s="3" t="s">
        <v>12</v>
      </c>
      <c r="U353" s="15" t="s">
        <v>12</v>
      </c>
      <c r="V353" s="5">
        <v>8.8999999999999996E-2</v>
      </c>
      <c r="W353" s="5">
        <v>1.6930555555555554E-4</v>
      </c>
      <c r="X353" s="5">
        <v>40</v>
      </c>
      <c r="Y353" s="5">
        <v>280</v>
      </c>
      <c r="Z353" s="5">
        <v>190</v>
      </c>
      <c r="AA353" s="5">
        <v>95</v>
      </c>
      <c r="AB353" s="5">
        <v>3.5599999999999996</v>
      </c>
      <c r="AC353" s="5">
        <v>5.0540000000000003E-3</v>
      </c>
    </row>
    <row r="354" spans="1:29" ht="37.5" customHeight="1" x14ac:dyDescent="0.5">
      <c r="A354" s="58"/>
      <c r="B354" s="5">
        <v>336</v>
      </c>
      <c r="C354" s="164"/>
      <c r="D354" s="118">
        <v>1136914</v>
      </c>
      <c r="E354" s="6" t="s">
        <v>529</v>
      </c>
      <c r="F354" s="11" t="s">
        <v>43</v>
      </c>
      <c r="G354" s="18" t="s">
        <v>143</v>
      </c>
      <c r="H354" s="49" t="s">
        <v>115</v>
      </c>
      <c r="I354" s="10" t="s">
        <v>1103</v>
      </c>
      <c r="J354" s="157">
        <v>846</v>
      </c>
      <c r="K354" s="8">
        <v>888</v>
      </c>
      <c r="L354" s="156">
        <f t="shared" si="28"/>
        <v>0.05</v>
      </c>
      <c r="M354" s="125">
        <f>VLOOKUP(F354,Оглавление!$J$4:$K$39,2,FALSE)</f>
        <v>0</v>
      </c>
      <c r="N354" s="8">
        <f t="shared" si="29"/>
        <v>888</v>
      </c>
      <c r="O354" s="105"/>
      <c r="P354" s="8">
        <f t="shared" si="30"/>
        <v>0</v>
      </c>
      <c r="Q354" s="5" t="s">
        <v>1106</v>
      </c>
      <c r="R354" s="14" t="s">
        <v>1107</v>
      </c>
      <c r="S354" s="5">
        <v>1135788</v>
      </c>
      <c r="T354" s="3" t="s">
        <v>12</v>
      </c>
      <c r="U354" s="15" t="s">
        <v>12</v>
      </c>
      <c r="V354" s="5">
        <v>9.7000000000000003E-2</v>
      </c>
      <c r="W354" s="5">
        <v>1.9349206349206349E-4</v>
      </c>
      <c r="X354" s="5">
        <v>35</v>
      </c>
      <c r="Y354" s="5">
        <v>280</v>
      </c>
      <c r="Z354" s="5">
        <v>190</v>
      </c>
      <c r="AA354" s="5">
        <v>95</v>
      </c>
      <c r="AB354" s="5">
        <v>3.395</v>
      </c>
      <c r="AC354" s="5">
        <v>5.0540000000000003E-3</v>
      </c>
    </row>
    <row r="355" spans="1:29" ht="37.5" customHeight="1" x14ac:dyDescent="0.5">
      <c r="A355" s="58"/>
      <c r="B355" s="5">
        <v>337</v>
      </c>
      <c r="C355" s="164"/>
      <c r="D355" s="118">
        <v>1136915</v>
      </c>
      <c r="E355" s="6" t="s">
        <v>530</v>
      </c>
      <c r="F355" s="11" t="s">
        <v>43</v>
      </c>
      <c r="G355" s="18" t="s">
        <v>143</v>
      </c>
      <c r="H355" s="49" t="s">
        <v>115</v>
      </c>
      <c r="I355" s="10" t="s">
        <v>1103</v>
      </c>
      <c r="J355" s="157">
        <v>753</v>
      </c>
      <c r="K355" s="8">
        <v>791</v>
      </c>
      <c r="L355" s="156">
        <f t="shared" si="28"/>
        <v>0.05</v>
      </c>
      <c r="M355" s="125">
        <f>VLOOKUP(F355,Оглавление!$J$4:$K$39,2,FALSE)</f>
        <v>0</v>
      </c>
      <c r="N355" s="8">
        <f t="shared" si="29"/>
        <v>791</v>
      </c>
      <c r="O355" s="105"/>
      <c r="P355" s="8">
        <f t="shared" si="30"/>
        <v>0</v>
      </c>
      <c r="Q355" s="5" t="s">
        <v>1106</v>
      </c>
      <c r="R355" s="14" t="s">
        <v>1107</v>
      </c>
      <c r="S355" s="5">
        <v>1136001</v>
      </c>
      <c r="T355" s="3" t="s">
        <v>12</v>
      </c>
      <c r="U355" s="15" t="s">
        <v>12</v>
      </c>
      <c r="V355" s="5">
        <v>9.4E-2</v>
      </c>
      <c r="W355" s="5">
        <v>1.6930555555555554E-4</v>
      </c>
      <c r="X355" s="5">
        <v>40</v>
      </c>
      <c r="Y355" s="5">
        <v>280</v>
      </c>
      <c r="Z355" s="5">
        <v>190</v>
      </c>
      <c r="AA355" s="5">
        <v>95</v>
      </c>
      <c r="AB355" s="5">
        <v>3.76</v>
      </c>
      <c r="AC355" s="5">
        <v>5.0540000000000003E-3</v>
      </c>
    </row>
    <row r="356" spans="1:29" ht="37.5" customHeight="1" x14ac:dyDescent="0.5">
      <c r="A356" s="58"/>
      <c r="B356" s="5">
        <v>338</v>
      </c>
      <c r="C356" s="164"/>
      <c r="D356" s="118">
        <v>1136916</v>
      </c>
      <c r="E356" s="6" t="s">
        <v>531</v>
      </c>
      <c r="F356" s="11" t="s">
        <v>43</v>
      </c>
      <c r="G356" s="18" t="s">
        <v>143</v>
      </c>
      <c r="H356" s="49" t="s">
        <v>115</v>
      </c>
      <c r="I356" s="10" t="s">
        <v>1103</v>
      </c>
      <c r="J356" s="157">
        <v>906</v>
      </c>
      <c r="K356" s="8">
        <v>951</v>
      </c>
      <c r="L356" s="156">
        <f t="shared" si="28"/>
        <v>0.05</v>
      </c>
      <c r="M356" s="125">
        <f>VLOOKUP(F356,Оглавление!$J$4:$K$39,2,FALSE)</f>
        <v>0</v>
      </c>
      <c r="N356" s="8">
        <f t="shared" si="29"/>
        <v>951</v>
      </c>
      <c r="O356" s="105"/>
      <c r="P356" s="8">
        <f t="shared" si="30"/>
        <v>0</v>
      </c>
      <c r="Q356" s="5" t="s">
        <v>1106</v>
      </c>
      <c r="R356" s="14" t="s">
        <v>1107</v>
      </c>
      <c r="S356" s="5">
        <v>1136002</v>
      </c>
      <c r="T356" s="3" t="s">
        <v>12</v>
      </c>
      <c r="U356" s="15" t="s">
        <v>12</v>
      </c>
      <c r="V356" s="5">
        <v>0.10299999999999999</v>
      </c>
      <c r="W356" s="5">
        <v>1.9349206349206349E-4</v>
      </c>
      <c r="X356" s="5">
        <v>35</v>
      </c>
      <c r="Y356" s="5">
        <v>280</v>
      </c>
      <c r="Z356" s="5">
        <v>190</v>
      </c>
      <c r="AA356" s="5">
        <v>95</v>
      </c>
      <c r="AB356" s="5">
        <v>3.605</v>
      </c>
      <c r="AC356" s="5">
        <v>5.0540000000000003E-3</v>
      </c>
    </row>
    <row r="357" spans="1:29" ht="24.7" x14ac:dyDescent="0.5">
      <c r="A357" s="58"/>
      <c r="B357" s="5">
        <v>339</v>
      </c>
      <c r="C357" s="164"/>
      <c r="D357" s="118">
        <v>1136919</v>
      </c>
      <c r="E357" s="6" t="s">
        <v>532</v>
      </c>
      <c r="F357" s="11" t="s">
        <v>43</v>
      </c>
      <c r="G357" s="18" t="s">
        <v>143</v>
      </c>
      <c r="H357" s="49" t="s">
        <v>115</v>
      </c>
      <c r="I357" s="10" t="s">
        <v>1103</v>
      </c>
      <c r="J357" s="157">
        <v>1398</v>
      </c>
      <c r="K357" s="8">
        <v>1468</v>
      </c>
      <c r="L357" s="156">
        <f t="shared" si="28"/>
        <v>0.05</v>
      </c>
      <c r="M357" s="125">
        <f>VLOOKUP(F357,Оглавление!$J$4:$K$39,2,FALSE)</f>
        <v>0</v>
      </c>
      <c r="N357" s="8">
        <f t="shared" si="29"/>
        <v>1468</v>
      </c>
      <c r="O357" s="105"/>
      <c r="P357" s="8">
        <f t="shared" si="30"/>
        <v>0</v>
      </c>
      <c r="Q357" s="5" t="s">
        <v>1110</v>
      </c>
      <c r="R357" s="14" t="s">
        <v>1107</v>
      </c>
      <c r="S357" s="5" t="s">
        <v>12</v>
      </c>
      <c r="T357" s="3" t="s">
        <v>12</v>
      </c>
      <c r="U357" s="15" t="s">
        <v>12</v>
      </c>
      <c r="V357" s="5">
        <v>0.192</v>
      </c>
      <c r="W357" s="5">
        <v>2.02E-4</v>
      </c>
      <c r="X357" s="5">
        <v>5</v>
      </c>
      <c r="Y357" s="5">
        <v>150</v>
      </c>
      <c r="Z357" s="5">
        <v>180</v>
      </c>
      <c r="AA357" s="5">
        <v>25</v>
      </c>
      <c r="AB357" s="5">
        <v>0.96</v>
      </c>
      <c r="AC357" s="5">
        <v>1.011E-3</v>
      </c>
    </row>
    <row r="358" spans="1:29" ht="24.7" x14ac:dyDescent="0.5">
      <c r="A358" s="58"/>
      <c r="B358" s="5">
        <v>340</v>
      </c>
      <c r="C358" s="164"/>
      <c r="D358" s="118">
        <v>1136920</v>
      </c>
      <c r="E358" s="6" t="s">
        <v>533</v>
      </c>
      <c r="F358" s="11" t="s">
        <v>43</v>
      </c>
      <c r="G358" s="18" t="s">
        <v>143</v>
      </c>
      <c r="H358" s="49" t="s">
        <v>115</v>
      </c>
      <c r="I358" s="10" t="s">
        <v>1103</v>
      </c>
      <c r="J358" s="157">
        <v>1667</v>
      </c>
      <c r="K358" s="8">
        <v>1750</v>
      </c>
      <c r="L358" s="156">
        <f t="shared" si="28"/>
        <v>0.05</v>
      </c>
      <c r="M358" s="125">
        <f>VLOOKUP(F358,Оглавление!$J$4:$K$39,2,FALSE)</f>
        <v>0</v>
      </c>
      <c r="N358" s="8">
        <f t="shared" si="29"/>
        <v>1750</v>
      </c>
      <c r="O358" s="105"/>
      <c r="P358" s="8">
        <f t="shared" si="30"/>
        <v>0</v>
      </c>
      <c r="Q358" s="5" t="s">
        <v>1110</v>
      </c>
      <c r="R358" s="14" t="s">
        <v>1107</v>
      </c>
      <c r="S358" s="5" t="s">
        <v>12</v>
      </c>
      <c r="T358" s="3" t="s">
        <v>12</v>
      </c>
      <c r="U358" s="15" t="s">
        <v>12</v>
      </c>
      <c r="V358" s="5">
        <v>0.214</v>
      </c>
      <c r="W358" s="5">
        <v>2.02E-4</v>
      </c>
      <c r="X358" s="5">
        <v>5</v>
      </c>
      <c r="Y358" s="5">
        <v>150</v>
      </c>
      <c r="Z358" s="5">
        <v>180</v>
      </c>
      <c r="AA358" s="5">
        <v>25</v>
      </c>
      <c r="AB358" s="5">
        <v>1.07</v>
      </c>
      <c r="AC358" s="5">
        <v>1.011E-3</v>
      </c>
    </row>
    <row r="359" spans="1:29" ht="37.5" customHeight="1" x14ac:dyDescent="0.5">
      <c r="A359" s="58"/>
      <c r="B359" s="5">
        <v>341</v>
      </c>
      <c r="C359" s="164"/>
      <c r="D359" s="118">
        <v>1136925</v>
      </c>
      <c r="E359" s="68" t="s">
        <v>534</v>
      </c>
      <c r="F359" s="11" t="s">
        <v>43</v>
      </c>
      <c r="G359" s="18" t="s">
        <v>143</v>
      </c>
      <c r="H359" s="49" t="s">
        <v>115</v>
      </c>
      <c r="I359" s="10" t="s">
        <v>1103</v>
      </c>
      <c r="J359" s="157">
        <v>2227</v>
      </c>
      <c r="K359" s="8">
        <v>2338</v>
      </c>
      <c r="L359" s="156">
        <f t="shared" si="28"/>
        <v>0.05</v>
      </c>
      <c r="M359" s="125">
        <f>VLOOKUP(F359,Оглавление!$J$4:$K$39,2,FALSE)</f>
        <v>0</v>
      </c>
      <c r="N359" s="8">
        <f t="shared" si="29"/>
        <v>2338</v>
      </c>
      <c r="O359" s="105"/>
      <c r="P359" s="8">
        <f t="shared" si="30"/>
        <v>0</v>
      </c>
      <c r="Q359" s="5" t="s">
        <v>1106</v>
      </c>
      <c r="R359" s="14" t="s">
        <v>1107</v>
      </c>
      <c r="S359" s="5">
        <v>1059820</v>
      </c>
      <c r="T359" s="3" t="s">
        <v>12</v>
      </c>
      <c r="U359" s="15" t="s">
        <v>12</v>
      </c>
      <c r="V359" s="5">
        <v>0.222</v>
      </c>
      <c r="W359" s="5">
        <v>3.1599999999999998E-4</v>
      </c>
      <c r="X359" s="5">
        <v>16</v>
      </c>
      <c r="Y359" s="5">
        <v>280</v>
      </c>
      <c r="Z359" s="5">
        <v>190</v>
      </c>
      <c r="AA359" s="5">
        <v>95</v>
      </c>
      <c r="AB359" s="5">
        <v>3.552</v>
      </c>
      <c r="AC359" s="5">
        <v>5.0540000000000003E-3</v>
      </c>
    </row>
    <row r="360" spans="1:29" ht="37.5" customHeight="1" x14ac:dyDescent="0.5">
      <c r="A360" s="58"/>
      <c r="B360" s="5">
        <v>342</v>
      </c>
      <c r="C360" s="164"/>
      <c r="D360" s="118">
        <v>1136926</v>
      </c>
      <c r="E360" s="68" t="s">
        <v>535</v>
      </c>
      <c r="F360" s="11" t="s">
        <v>43</v>
      </c>
      <c r="G360" s="18" t="s">
        <v>143</v>
      </c>
      <c r="H360" s="49" t="s">
        <v>115</v>
      </c>
      <c r="I360" s="10" t="s">
        <v>1103</v>
      </c>
      <c r="J360" s="157">
        <v>2329</v>
      </c>
      <c r="K360" s="8">
        <v>2445</v>
      </c>
      <c r="L360" s="156">
        <f t="shared" si="28"/>
        <v>0.05</v>
      </c>
      <c r="M360" s="125">
        <f>VLOOKUP(F360,Оглавление!$J$4:$K$39,2,FALSE)</f>
        <v>0</v>
      </c>
      <c r="N360" s="8">
        <f t="shared" si="29"/>
        <v>2445</v>
      </c>
      <c r="O360" s="105"/>
      <c r="P360" s="8">
        <f t="shared" si="30"/>
        <v>0</v>
      </c>
      <c r="Q360" s="5" t="s">
        <v>1106</v>
      </c>
      <c r="R360" s="14" t="s">
        <v>1107</v>
      </c>
      <c r="S360" s="5">
        <v>1059821</v>
      </c>
      <c r="T360" s="3" t="s">
        <v>12</v>
      </c>
      <c r="U360" s="15" t="s">
        <v>12</v>
      </c>
      <c r="V360" s="5">
        <v>0.26100000000000001</v>
      </c>
      <c r="W360" s="5">
        <v>3.1599999999999998E-4</v>
      </c>
      <c r="X360" s="5">
        <v>16</v>
      </c>
      <c r="Y360" s="5">
        <v>280</v>
      </c>
      <c r="Z360" s="5">
        <v>190</v>
      </c>
      <c r="AA360" s="5">
        <v>95</v>
      </c>
      <c r="AB360" s="5">
        <v>4.1749999999999998</v>
      </c>
      <c r="AC360" s="5">
        <v>5.0540000000000003E-3</v>
      </c>
    </row>
    <row r="361" spans="1:29" ht="24.7" x14ac:dyDescent="0.5">
      <c r="A361" s="58"/>
      <c r="B361" s="5">
        <v>343</v>
      </c>
      <c r="C361" s="164"/>
      <c r="D361" s="119">
        <v>1136927</v>
      </c>
      <c r="E361" s="68" t="s">
        <v>536</v>
      </c>
      <c r="F361" s="11" t="s">
        <v>43</v>
      </c>
      <c r="G361" s="18" t="s">
        <v>143</v>
      </c>
      <c r="H361" s="49" t="s">
        <v>115</v>
      </c>
      <c r="I361" s="10" t="s">
        <v>1103</v>
      </c>
      <c r="J361" s="157">
        <v>2329</v>
      </c>
      <c r="K361" s="8">
        <v>2445</v>
      </c>
      <c r="L361" s="156">
        <f t="shared" si="28"/>
        <v>0.05</v>
      </c>
      <c r="M361" s="125">
        <f>VLOOKUP(F361,Оглавление!$J$4:$K$39,2,FALSE)</f>
        <v>0</v>
      </c>
      <c r="N361" s="8">
        <f t="shared" si="29"/>
        <v>2445</v>
      </c>
      <c r="O361" s="105"/>
      <c r="P361" s="8">
        <f t="shared" si="30"/>
        <v>0</v>
      </c>
      <c r="Q361" s="5" t="s">
        <v>1106</v>
      </c>
      <c r="R361" s="14" t="s">
        <v>1107</v>
      </c>
      <c r="S361" s="5" t="s">
        <v>12</v>
      </c>
      <c r="T361" s="3" t="s">
        <v>12</v>
      </c>
      <c r="U361" s="15" t="s">
        <v>12</v>
      </c>
      <c r="V361" s="5">
        <v>0.25</v>
      </c>
      <c r="W361" s="5">
        <v>3.1599999999999998E-4</v>
      </c>
      <c r="X361" s="5">
        <v>16</v>
      </c>
      <c r="Y361" s="5">
        <v>280</v>
      </c>
      <c r="Z361" s="5">
        <v>190</v>
      </c>
      <c r="AA361" s="5">
        <v>95</v>
      </c>
      <c r="AB361" s="5">
        <v>4</v>
      </c>
      <c r="AC361" s="5">
        <v>5.0540000000000003E-3</v>
      </c>
    </row>
    <row r="362" spans="1:29" ht="24.7" x14ac:dyDescent="0.5">
      <c r="A362" s="58"/>
      <c r="B362" s="5">
        <v>344</v>
      </c>
      <c r="C362" s="164"/>
      <c r="D362" s="118">
        <v>1136928</v>
      </c>
      <c r="E362" s="68" t="s">
        <v>537</v>
      </c>
      <c r="F362" s="11" t="s">
        <v>43</v>
      </c>
      <c r="G362" s="18" t="s">
        <v>143</v>
      </c>
      <c r="H362" s="49" t="s">
        <v>115</v>
      </c>
      <c r="I362" s="10" t="s">
        <v>1103</v>
      </c>
      <c r="J362" s="157">
        <v>2532</v>
      </c>
      <c r="K362" s="8">
        <v>2659</v>
      </c>
      <c r="L362" s="156">
        <f t="shared" si="28"/>
        <v>0.05</v>
      </c>
      <c r="M362" s="125">
        <f>VLOOKUP(F362,Оглавление!$J$4:$K$39,2,FALSE)</f>
        <v>0</v>
      </c>
      <c r="N362" s="8">
        <f t="shared" si="29"/>
        <v>2659</v>
      </c>
      <c r="O362" s="105"/>
      <c r="P362" s="8">
        <f t="shared" si="30"/>
        <v>0</v>
      </c>
      <c r="Q362" s="5" t="s">
        <v>1106</v>
      </c>
      <c r="R362" s="14" t="s">
        <v>1107</v>
      </c>
      <c r="S362" s="5" t="s">
        <v>12</v>
      </c>
      <c r="T362" s="3" t="s">
        <v>12</v>
      </c>
      <c r="U362" s="15" t="s">
        <v>12</v>
      </c>
      <c r="V362" s="5">
        <v>0.27300000000000002</v>
      </c>
      <c r="W362" s="5">
        <v>3.1599999999999998E-4</v>
      </c>
      <c r="X362" s="5">
        <v>16</v>
      </c>
      <c r="Y362" s="5">
        <v>280</v>
      </c>
      <c r="Z362" s="5">
        <v>190</v>
      </c>
      <c r="AA362" s="5">
        <v>95</v>
      </c>
      <c r="AB362" s="5">
        <v>4.3650000000000002</v>
      </c>
      <c r="AC362" s="5">
        <v>5.0540000000000003E-3</v>
      </c>
    </row>
    <row r="363" spans="1:29" ht="26.25" customHeight="1" x14ac:dyDescent="0.5">
      <c r="A363" s="58"/>
      <c r="B363" s="5">
        <v>345</v>
      </c>
      <c r="C363" s="164"/>
      <c r="D363" s="118">
        <v>1136068</v>
      </c>
      <c r="E363" s="6" t="s">
        <v>538</v>
      </c>
      <c r="F363" s="11" t="s">
        <v>43</v>
      </c>
      <c r="G363" s="18" t="s">
        <v>159</v>
      </c>
      <c r="H363" s="49" t="s">
        <v>115</v>
      </c>
      <c r="I363" s="10" t="s">
        <v>1103</v>
      </c>
      <c r="J363" s="157">
        <v>551</v>
      </c>
      <c r="K363" s="8">
        <v>579</v>
      </c>
      <c r="L363" s="156">
        <f t="shared" si="28"/>
        <v>0.05</v>
      </c>
      <c r="M363" s="125">
        <f>VLOOKUP(F363,Оглавление!$J$4:$K$39,2,FALSE)</f>
        <v>0</v>
      </c>
      <c r="N363" s="8">
        <f t="shared" si="29"/>
        <v>579</v>
      </c>
      <c r="O363" s="105"/>
      <c r="P363" s="8">
        <f t="shared" si="30"/>
        <v>0</v>
      </c>
      <c r="Q363" s="49" t="s">
        <v>1110</v>
      </c>
      <c r="R363" s="14" t="s">
        <v>1107</v>
      </c>
      <c r="S363" s="10" t="s">
        <v>1145</v>
      </c>
      <c r="T363" s="3" t="s">
        <v>12</v>
      </c>
      <c r="U363" s="10" t="s">
        <v>1146</v>
      </c>
      <c r="V363" s="5">
        <v>7.6999999999999999E-2</v>
      </c>
      <c r="W363" s="5">
        <v>6.2000000000000003E-5</v>
      </c>
      <c r="X363" s="5">
        <v>80</v>
      </c>
      <c r="Y363" s="5">
        <v>280</v>
      </c>
      <c r="Z363" s="5">
        <v>187</v>
      </c>
      <c r="AA363" s="5">
        <v>95</v>
      </c>
      <c r="AB363" s="5">
        <v>6.16</v>
      </c>
      <c r="AC363" s="5">
        <v>4.9740000000000001E-3</v>
      </c>
    </row>
    <row r="364" spans="1:29" ht="26.25" customHeight="1" x14ac:dyDescent="0.5">
      <c r="A364" s="58"/>
      <c r="B364" s="5">
        <v>346</v>
      </c>
      <c r="C364" s="164"/>
      <c r="D364" s="118">
        <v>1136069</v>
      </c>
      <c r="E364" s="6" t="s">
        <v>539</v>
      </c>
      <c r="F364" s="11" t="s">
        <v>43</v>
      </c>
      <c r="G364" s="18" t="s">
        <v>159</v>
      </c>
      <c r="H364" s="49" t="s">
        <v>115</v>
      </c>
      <c r="I364" s="10" t="s">
        <v>1103</v>
      </c>
      <c r="J364" s="157">
        <v>670</v>
      </c>
      <c r="K364" s="8">
        <v>704</v>
      </c>
      <c r="L364" s="156">
        <f t="shared" si="28"/>
        <v>0.05</v>
      </c>
      <c r="M364" s="125">
        <f>VLOOKUP(F364,Оглавление!$J$4:$K$39,2,FALSE)</f>
        <v>0</v>
      </c>
      <c r="N364" s="8">
        <f t="shared" si="29"/>
        <v>704</v>
      </c>
      <c r="O364" s="105"/>
      <c r="P364" s="8">
        <f t="shared" si="30"/>
        <v>0</v>
      </c>
      <c r="Q364" s="49" t="s">
        <v>1110</v>
      </c>
      <c r="R364" s="14" t="s">
        <v>1107</v>
      </c>
      <c r="S364" s="10" t="s">
        <v>1147</v>
      </c>
      <c r="T364" s="3" t="s">
        <v>12</v>
      </c>
      <c r="U364" s="16" t="s">
        <v>1148</v>
      </c>
      <c r="V364" s="5">
        <v>8.2000000000000003E-2</v>
      </c>
      <c r="W364" s="5">
        <v>9.8999999999999994E-5</v>
      </c>
      <c r="X364" s="5">
        <v>50</v>
      </c>
      <c r="Y364" s="5">
        <v>280</v>
      </c>
      <c r="Z364" s="5">
        <v>187</v>
      </c>
      <c r="AA364" s="5">
        <v>95</v>
      </c>
      <c r="AB364" s="5">
        <v>4.0999999999999996</v>
      </c>
      <c r="AC364" s="5">
        <v>4.9740000000000001E-3</v>
      </c>
    </row>
    <row r="365" spans="1:29" ht="24.7" x14ac:dyDescent="0.5">
      <c r="A365" s="58"/>
      <c r="B365" s="5">
        <v>347</v>
      </c>
      <c r="C365" s="164"/>
      <c r="D365" s="118">
        <v>1136929</v>
      </c>
      <c r="E365" s="6" t="s">
        <v>540</v>
      </c>
      <c r="F365" s="11" t="s">
        <v>43</v>
      </c>
      <c r="G365" s="18" t="s">
        <v>159</v>
      </c>
      <c r="H365" s="49" t="s">
        <v>115</v>
      </c>
      <c r="I365" s="10" t="s">
        <v>1103</v>
      </c>
      <c r="J365" s="157">
        <v>1190</v>
      </c>
      <c r="K365" s="8">
        <v>1250</v>
      </c>
      <c r="L365" s="156">
        <f t="shared" si="28"/>
        <v>0.05</v>
      </c>
      <c r="M365" s="125">
        <f>VLOOKUP(F365,Оглавление!$J$4:$K$39,2,FALSE)</f>
        <v>0</v>
      </c>
      <c r="N365" s="8">
        <f t="shared" si="29"/>
        <v>1250</v>
      </c>
      <c r="O365" s="105"/>
      <c r="P365" s="8">
        <f t="shared" si="30"/>
        <v>0</v>
      </c>
      <c r="Q365" s="49" t="s">
        <v>1110</v>
      </c>
      <c r="R365" s="14" t="s">
        <v>1107</v>
      </c>
      <c r="S365" s="5">
        <v>1023017</v>
      </c>
      <c r="T365" s="3" t="s">
        <v>12</v>
      </c>
      <c r="U365" s="13" t="s">
        <v>12</v>
      </c>
      <c r="V365" s="5">
        <v>0.14499999999999999</v>
      </c>
      <c r="W365" s="5">
        <v>1.2400000000000001E-4</v>
      </c>
      <c r="X365" s="5">
        <v>40</v>
      </c>
      <c r="Y365" s="5">
        <v>280</v>
      </c>
      <c r="Z365" s="5">
        <v>187</v>
      </c>
      <c r="AA365" s="5">
        <v>95</v>
      </c>
      <c r="AB365" s="5">
        <v>5.8</v>
      </c>
      <c r="AC365" s="5">
        <v>4.9740000000000001E-3</v>
      </c>
    </row>
    <row r="366" spans="1:29" ht="24.7" x14ac:dyDescent="0.5">
      <c r="A366" s="58"/>
      <c r="B366" s="5">
        <v>348</v>
      </c>
      <c r="C366" s="164"/>
      <c r="D366" s="118">
        <v>1136930</v>
      </c>
      <c r="E366" s="6" t="s">
        <v>541</v>
      </c>
      <c r="F366" s="11" t="s">
        <v>43</v>
      </c>
      <c r="G366" s="18" t="s">
        <v>114</v>
      </c>
      <c r="H366" s="49" t="s">
        <v>115</v>
      </c>
      <c r="I366" s="10" t="s">
        <v>1103</v>
      </c>
      <c r="J366" s="157">
        <v>1609</v>
      </c>
      <c r="K366" s="8">
        <v>1689</v>
      </c>
      <c r="L366" s="156">
        <f t="shared" si="28"/>
        <v>0.05</v>
      </c>
      <c r="M366" s="125">
        <f>VLOOKUP(F366,Оглавление!$J$4:$K$39,2,FALSE)</f>
        <v>0</v>
      </c>
      <c r="N366" s="8">
        <f t="shared" si="29"/>
        <v>1689</v>
      </c>
      <c r="O366" s="105"/>
      <c r="P366" s="8">
        <f t="shared" si="30"/>
        <v>0</v>
      </c>
      <c r="Q366" s="5" t="s">
        <v>1106</v>
      </c>
      <c r="R366" s="14" t="s">
        <v>1107</v>
      </c>
      <c r="S366" s="16" t="s">
        <v>1149</v>
      </c>
      <c r="T366" s="3" t="s">
        <v>12</v>
      </c>
      <c r="U366" s="10" t="s">
        <v>12</v>
      </c>
      <c r="V366" s="5">
        <v>0.16500000000000001</v>
      </c>
      <c r="W366" s="5">
        <v>5.9400000000000002E-4</v>
      </c>
      <c r="X366" s="5">
        <v>10</v>
      </c>
      <c r="Y366" s="5">
        <v>340</v>
      </c>
      <c r="Z366" s="5">
        <v>210</v>
      </c>
      <c r="AA366" s="5">
        <v>40</v>
      </c>
      <c r="AB366" s="5">
        <v>1.649</v>
      </c>
      <c r="AC366" s="5">
        <v>5.94E-3</v>
      </c>
    </row>
    <row r="367" spans="1:29" ht="24.7" x14ac:dyDescent="0.5">
      <c r="A367" s="58"/>
      <c r="B367" s="5">
        <v>350</v>
      </c>
      <c r="C367" s="164"/>
      <c r="D367" s="118">
        <v>1136934</v>
      </c>
      <c r="E367" s="6" t="s">
        <v>542</v>
      </c>
      <c r="F367" s="11" t="s">
        <v>43</v>
      </c>
      <c r="G367" s="18" t="s">
        <v>114</v>
      </c>
      <c r="H367" s="49" t="s">
        <v>115</v>
      </c>
      <c r="I367" s="10" t="s">
        <v>1103</v>
      </c>
      <c r="J367" s="157">
        <v>1721</v>
      </c>
      <c r="K367" s="8">
        <v>1807</v>
      </c>
      <c r="L367" s="156">
        <f t="shared" si="28"/>
        <v>0.05</v>
      </c>
      <c r="M367" s="125">
        <f>VLOOKUP(F367,Оглавление!$J$4:$K$39,2,FALSE)</f>
        <v>0</v>
      </c>
      <c r="N367" s="8">
        <f t="shared" si="29"/>
        <v>1807</v>
      </c>
      <c r="O367" s="105"/>
      <c r="P367" s="8">
        <f t="shared" si="30"/>
        <v>0</v>
      </c>
      <c r="Q367" s="49" t="s">
        <v>1106</v>
      </c>
      <c r="R367" s="14" t="s">
        <v>1107</v>
      </c>
      <c r="S367" s="13">
        <v>1023046</v>
      </c>
      <c r="T367" s="3" t="s">
        <v>12</v>
      </c>
      <c r="U367" s="3" t="s">
        <v>12</v>
      </c>
      <c r="V367" s="5">
        <v>0.18</v>
      </c>
      <c r="W367" s="5">
        <v>5.9400000000000002E-4</v>
      </c>
      <c r="X367" s="5">
        <v>10</v>
      </c>
      <c r="Y367" s="5">
        <v>340</v>
      </c>
      <c r="Z367" s="5">
        <v>210</v>
      </c>
      <c r="AA367" s="5">
        <v>40</v>
      </c>
      <c r="AB367" s="5">
        <v>1.8</v>
      </c>
      <c r="AC367" s="5">
        <v>5.94E-3</v>
      </c>
    </row>
    <row r="368" spans="1:29" ht="24.7" x14ac:dyDescent="0.5">
      <c r="A368" s="58"/>
      <c r="B368" s="5">
        <v>351</v>
      </c>
      <c r="C368" s="164"/>
      <c r="D368" s="118">
        <v>1136935</v>
      </c>
      <c r="E368" s="6" t="s">
        <v>543</v>
      </c>
      <c r="F368" s="11" t="s">
        <v>43</v>
      </c>
      <c r="G368" s="18" t="s">
        <v>114</v>
      </c>
      <c r="H368" s="49" t="s">
        <v>115</v>
      </c>
      <c r="I368" s="10" t="s">
        <v>1103</v>
      </c>
      <c r="J368" s="157">
        <v>4062</v>
      </c>
      <c r="K368" s="8">
        <v>4265</v>
      </c>
      <c r="L368" s="156">
        <f t="shared" si="28"/>
        <v>0.05</v>
      </c>
      <c r="M368" s="125">
        <f>VLOOKUP(F368,Оглавление!$J$4:$K$39,2,FALSE)</f>
        <v>0</v>
      </c>
      <c r="N368" s="8">
        <f t="shared" si="29"/>
        <v>4265</v>
      </c>
      <c r="O368" s="105"/>
      <c r="P368" s="8">
        <f t="shared" si="30"/>
        <v>0</v>
      </c>
      <c r="Q368" s="49" t="s">
        <v>1106</v>
      </c>
      <c r="R368" s="14" t="s">
        <v>1107</v>
      </c>
      <c r="S368" s="13">
        <v>1023047</v>
      </c>
      <c r="T368" s="3" t="s">
        <v>12</v>
      </c>
      <c r="U368" s="3" t="s">
        <v>12</v>
      </c>
      <c r="V368" s="5">
        <v>0.42799999999999999</v>
      </c>
      <c r="W368" s="5">
        <v>1.181E-3</v>
      </c>
      <c r="X368" s="5">
        <v>15</v>
      </c>
      <c r="Y368" s="5">
        <v>1150</v>
      </c>
      <c r="Z368" s="5">
        <v>220</v>
      </c>
      <c r="AA368" s="5">
        <v>40</v>
      </c>
      <c r="AB368" s="5">
        <v>6.4249999999999998</v>
      </c>
      <c r="AC368" s="5">
        <v>1.771E-2</v>
      </c>
    </row>
    <row r="369" spans="1:29" ht="37.5" customHeight="1" x14ac:dyDescent="0.5">
      <c r="A369" s="58"/>
      <c r="B369" s="5">
        <v>352</v>
      </c>
      <c r="C369" s="164"/>
      <c r="D369" s="118">
        <v>1136931</v>
      </c>
      <c r="E369" s="6" t="s">
        <v>544</v>
      </c>
      <c r="F369" s="11" t="s">
        <v>43</v>
      </c>
      <c r="G369" s="18" t="s">
        <v>114</v>
      </c>
      <c r="H369" s="49" t="s">
        <v>115</v>
      </c>
      <c r="I369" s="5" t="s">
        <v>1103</v>
      </c>
      <c r="J369" s="157">
        <v>1722</v>
      </c>
      <c r="K369" s="8">
        <v>1808</v>
      </c>
      <c r="L369" s="156">
        <f t="shared" si="28"/>
        <v>0.05</v>
      </c>
      <c r="M369" s="125">
        <f>VLOOKUP(F369,Оглавление!$J$4:$K$39,2,FALSE)</f>
        <v>0</v>
      </c>
      <c r="N369" s="8">
        <f t="shared" si="29"/>
        <v>1808</v>
      </c>
      <c r="O369" s="105"/>
      <c r="P369" s="8">
        <f t="shared" si="30"/>
        <v>0</v>
      </c>
      <c r="Q369" s="5" t="s">
        <v>1106</v>
      </c>
      <c r="R369" s="14" t="s">
        <v>1107</v>
      </c>
      <c r="S369" s="13">
        <v>1023049</v>
      </c>
      <c r="T369" s="59" t="s">
        <v>12</v>
      </c>
      <c r="U369" s="59" t="s">
        <v>12</v>
      </c>
      <c r="V369" s="5">
        <v>0.19400000000000001</v>
      </c>
      <c r="W369" s="5">
        <v>5.9400000000000002E-4</v>
      </c>
      <c r="X369" s="5">
        <v>10</v>
      </c>
      <c r="Y369" s="5">
        <v>340</v>
      </c>
      <c r="Z369" s="5">
        <v>210</v>
      </c>
      <c r="AA369" s="5">
        <v>70</v>
      </c>
      <c r="AB369" s="5">
        <v>1.9370000000000001</v>
      </c>
      <c r="AC369" s="5">
        <v>5.94E-3</v>
      </c>
    </row>
    <row r="370" spans="1:29" ht="37.5" customHeight="1" x14ac:dyDescent="0.5">
      <c r="A370" s="58"/>
      <c r="B370" s="5">
        <v>353</v>
      </c>
      <c r="C370" s="164"/>
      <c r="D370" s="118">
        <v>1136932</v>
      </c>
      <c r="E370" s="6" t="s">
        <v>545</v>
      </c>
      <c r="F370" s="11" t="s">
        <v>43</v>
      </c>
      <c r="G370" s="18" t="s">
        <v>114</v>
      </c>
      <c r="H370" s="49" t="s">
        <v>115</v>
      </c>
      <c r="I370" s="5" t="s">
        <v>1103</v>
      </c>
      <c r="J370" s="157">
        <v>1889</v>
      </c>
      <c r="K370" s="8">
        <v>1983</v>
      </c>
      <c r="L370" s="156">
        <f t="shared" si="28"/>
        <v>0.05</v>
      </c>
      <c r="M370" s="125">
        <f>VLOOKUP(F370,Оглавление!$J$4:$K$39,2,FALSE)</f>
        <v>0</v>
      </c>
      <c r="N370" s="8">
        <f t="shared" si="29"/>
        <v>1983</v>
      </c>
      <c r="O370" s="105"/>
      <c r="P370" s="8">
        <f t="shared" si="30"/>
        <v>0</v>
      </c>
      <c r="Q370" s="5" t="s">
        <v>1106</v>
      </c>
      <c r="R370" s="14" t="s">
        <v>1107</v>
      </c>
      <c r="S370" s="13">
        <v>1023050</v>
      </c>
      <c r="T370" s="59" t="s">
        <v>12</v>
      </c>
      <c r="U370" s="59" t="s">
        <v>12</v>
      </c>
      <c r="V370" s="5">
        <v>0.20899999999999999</v>
      </c>
      <c r="W370" s="5">
        <v>5.9400000000000002E-4</v>
      </c>
      <c r="X370" s="5">
        <v>10</v>
      </c>
      <c r="Y370" s="5">
        <v>340</v>
      </c>
      <c r="Z370" s="5">
        <v>210</v>
      </c>
      <c r="AA370" s="5">
        <v>70</v>
      </c>
      <c r="AB370" s="5">
        <v>2.09</v>
      </c>
      <c r="AC370" s="5">
        <v>5.94E-3</v>
      </c>
    </row>
    <row r="371" spans="1:29" x14ac:dyDescent="0.5">
      <c r="A371" s="61"/>
      <c r="B371" s="5">
        <v>354</v>
      </c>
      <c r="C371" s="147" t="s">
        <v>167</v>
      </c>
      <c r="D371" s="132"/>
      <c r="E371" s="132"/>
      <c r="F371" s="133"/>
      <c r="G371" s="132"/>
      <c r="H371" s="132"/>
      <c r="I371" s="134"/>
      <c r="J371" s="158"/>
      <c r="K371" s="135"/>
      <c r="L371" s="135"/>
      <c r="M371" s="135"/>
      <c r="N371" s="135"/>
      <c r="O371" s="136"/>
      <c r="P371" s="135"/>
      <c r="Q371" s="52"/>
      <c r="R371" s="72"/>
      <c r="S371" s="69"/>
      <c r="T371" s="70"/>
      <c r="U371" s="70"/>
      <c r="V371" s="52"/>
      <c r="W371" s="52"/>
      <c r="X371" s="52"/>
      <c r="Y371" s="52"/>
      <c r="Z371" s="52"/>
      <c r="AA371" s="52"/>
      <c r="AB371" s="52"/>
      <c r="AC371" s="52"/>
    </row>
    <row r="372" spans="1:29" ht="50.25" customHeight="1" x14ac:dyDescent="0.5">
      <c r="A372" s="1"/>
      <c r="B372" s="5">
        <v>355</v>
      </c>
      <c r="C372" s="59"/>
      <c r="D372" s="118">
        <v>1237364</v>
      </c>
      <c r="E372" s="12" t="s">
        <v>546</v>
      </c>
      <c r="F372" s="11" t="s">
        <v>547</v>
      </c>
      <c r="G372" s="103" t="s">
        <v>155</v>
      </c>
      <c r="H372" s="49" t="s">
        <v>79</v>
      </c>
      <c r="I372" s="5" t="s">
        <v>1103</v>
      </c>
      <c r="J372" s="157">
        <v>24</v>
      </c>
      <c r="K372" s="8">
        <v>25</v>
      </c>
      <c r="L372" s="156">
        <f t="shared" ref="L372:L376" si="31">ROUND(K372/J372-1,2)</f>
        <v>0.04</v>
      </c>
      <c r="M372" s="125">
        <f>VLOOKUP(F372,Оглавление!$J$4:$K$39,2,FALSE)</f>
        <v>0</v>
      </c>
      <c r="N372" s="8">
        <f t="shared" si="29"/>
        <v>25</v>
      </c>
      <c r="O372" s="105"/>
      <c r="P372" s="8">
        <f>N372*O372</f>
        <v>0</v>
      </c>
      <c r="Q372" s="10" t="s">
        <v>1110</v>
      </c>
      <c r="R372" s="14" t="s">
        <v>1107</v>
      </c>
      <c r="S372" s="13">
        <v>1005263</v>
      </c>
      <c r="T372" s="13" t="s">
        <v>12</v>
      </c>
      <c r="U372" s="13" t="s">
        <v>12</v>
      </c>
      <c r="V372" s="5">
        <v>8.9999999999999998E-4</v>
      </c>
      <c r="W372" s="5">
        <v>8.9999999999999998E-4</v>
      </c>
      <c r="X372" s="5">
        <v>10</v>
      </c>
      <c r="Y372" s="5">
        <v>50</v>
      </c>
      <c r="Z372" s="5">
        <v>70</v>
      </c>
      <c r="AA372" s="5">
        <v>15</v>
      </c>
      <c r="AB372" s="5">
        <v>8.9999999999999993E-3</v>
      </c>
      <c r="AC372" s="5">
        <v>5.3000000000000001E-5</v>
      </c>
    </row>
    <row r="373" spans="1:29" ht="50.25" customHeight="1" x14ac:dyDescent="0.5">
      <c r="A373" s="1"/>
      <c r="B373" s="5">
        <v>356</v>
      </c>
      <c r="C373" s="5"/>
      <c r="D373" s="118">
        <v>1136676</v>
      </c>
      <c r="E373" s="7" t="s">
        <v>548</v>
      </c>
      <c r="F373" s="11" t="s">
        <v>547</v>
      </c>
      <c r="G373" s="103" t="s">
        <v>155</v>
      </c>
      <c r="H373" s="49" t="s">
        <v>79</v>
      </c>
      <c r="I373" s="5" t="s">
        <v>1103</v>
      </c>
      <c r="J373" s="157">
        <v>470</v>
      </c>
      <c r="K373" s="8">
        <v>494</v>
      </c>
      <c r="L373" s="156">
        <f t="shared" si="31"/>
        <v>0.05</v>
      </c>
      <c r="M373" s="125">
        <f>VLOOKUP(F373,Оглавление!$J$4:$K$39,2,FALSE)</f>
        <v>0</v>
      </c>
      <c r="N373" s="8">
        <f t="shared" si="29"/>
        <v>494</v>
      </c>
      <c r="O373" s="105"/>
      <c r="P373" s="8">
        <f>N373*O373</f>
        <v>0</v>
      </c>
      <c r="Q373" s="10" t="s">
        <v>1110</v>
      </c>
      <c r="R373" s="14" t="s">
        <v>1107</v>
      </c>
      <c r="S373" s="13">
        <v>1005266</v>
      </c>
      <c r="T373" s="16" t="s">
        <v>12</v>
      </c>
      <c r="U373" s="16" t="s">
        <v>12</v>
      </c>
      <c r="V373" s="5">
        <v>6.8999999999999992E-2</v>
      </c>
      <c r="W373" s="5">
        <v>1.0925000000000001E-4</v>
      </c>
      <c r="X373" s="5">
        <v>10</v>
      </c>
      <c r="Y373" s="5">
        <v>150</v>
      </c>
      <c r="Z373" s="5">
        <v>34</v>
      </c>
      <c r="AA373" s="5">
        <v>120</v>
      </c>
      <c r="AB373" s="5">
        <v>0.69</v>
      </c>
      <c r="AC373" s="5">
        <v>6.1200000000000002E-4</v>
      </c>
    </row>
    <row r="374" spans="1:29" ht="50.25" customHeight="1" x14ac:dyDescent="0.5">
      <c r="A374" s="1"/>
      <c r="B374" s="5">
        <v>357</v>
      </c>
      <c r="C374" s="5"/>
      <c r="D374" s="118">
        <v>1237379</v>
      </c>
      <c r="E374" s="7" t="s">
        <v>549</v>
      </c>
      <c r="F374" s="11" t="s">
        <v>547</v>
      </c>
      <c r="G374" s="103" t="s">
        <v>155</v>
      </c>
      <c r="H374" s="49" t="s">
        <v>79</v>
      </c>
      <c r="I374" s="5" t="s">
        <v>1103</v>
      </c>
      <c r="J374" s="157">
        <v>336</v>
      </c>
      <c r="K374" s="8">
        <v>353</v>
      </c>
      <c r="L374" s="156">
        <f t="shared" si="31"/>
        <v>0.05</v>
      </c>
      <c r="M374" s="125">
        <f>VLOOKUP(F374,Оглавление!$J$4:$K$39,2,FALSE)</f>
        <v>0</v>
      </c>
      <c r="N374" s="8">
        <f t="shared" si="29"/>
        <v>353</v>
      </c>
      <c r="O374" s="105"/>
      <c r="P374" s="8">
        <f>N374*O374</f>
        <v>0</v>
      </c>
      <c r="Q374" s="10" t="s">
        <v>1110</v>
      </c>
      <c r="R374" s="14" t="s">
        <v>1107</v>
      </c>
      <c r="S374" s="13">
        <v>1005265</v>
      </c>
      <c r="T374" s="16" t="s">
        <v>12</v>
      </c>
      <c r="U374" s="16" t="s">
        <v>12</v>
      </c>
      <c r="V374" s="5">
        <v>3.5999999999999997E-2</v>
      </c>
      <c r="W374" s="5">
        <v>4.3000000000000002E-5</v>
      </c>
      <c r="X374" s="5">
        <v>10</v>
      </c>
      <c r="Y374" s="5">
        <v>150</v>
      </c>
      <c r="Z374" s="5">
        <v>24</v>
      </c>
      <c r="AA374" s="5">
        <v>120</v>
      </c>
      <c r="AB374" s="5">
        <v>0.36</v>
      </c>
      <c r="AC374" s="5">
        <v>4.3199999999999998E-4</v>
      </c>
    </row>
    <row r="375" spans="1:29" ht="50.25" customHeight="1" x14ac:dyDescent="0.5">
      <c r="A375" s="1"/>
      <c r="B375" s="5">
        <v>358</v>
      </c>
      <c r="C375" s="5"/>
      <c r="D375" s="118">
        <v>1136692</v>
      </c>
      <c r="E375" s="6" t="s">
        <v>550</v>
      </c>
      <c r="F375" s="11" t="s">
        <v>547</v>
      </c>
      <c r="G375" s="103" t="s">
        <v>155</v>
      </c>
      <c r="H375" s="49" t="s">
        <v>79</v>
      </c>
      <c r="I375" s="5" t="s">
        <v>1103</v>
      </c>
      <c r="J375" s="157">
        <v>226</v>
      </c>
      <c r="K375" s="8">
        <v>237</v>
      </c>
      <c r="L375" s="156">
        <f t="shared" si="31"/>
        <v>0.05</v>
      </c>
      <c r="M375" s="125">
        <f>VLOOKUP(F375,Оглавление!$J$4:$K$39,2,FALSE)</f>
        <v>0</v>
      </c>
      <c r="N375" s="8">
        <f t="shared" si="29"/>
        <v>237</v>
      </c>
      <c r="O375" s="105"/>
      <c r="P375" s="8">
        <f>N375*O375</f>
        <v>0</v>
      </c>
      <c r="Q375" s="5" t="s">
        <v>1110</v>
      </c>
      <c r="R375" s="14" t="s">
        <v>1107</v>
      </c>
      <c r="S375" s="13">
        <v>1005264</v>
      </c>
      <c r="T375" s="3" t="s">
        <v>12</v>
      </c>
      <c r="U375" s="3" t="s">
        <v>12</v>
      </c>
      <c r="V375" s="5">
        <v>8.9999999999999993E-3</v>
      </c>
      <c r="W375" s="5">
        <v>2.6999999999999999E-5</v>
      </c>
      <c r="X375" s="5">
        <v>10</v>
      </c>
      <c r="Y375" s="5">
        <v>150</v>
      </c>
      <c r="Z375" s="5">
        <v>15</v>
      </c>
      <c r="AA375" s="5">
        <v>120</v>
      </c>
      <c r="AB375" s="5">
        <v>0.09</v>
      </c>
      <c r="AC375" s="5">
        <v>2.7E-4</v>
      </c>
    </row>
    <row r="376" spans="1:29" ht="50.25" customHeight="1" x14ac:dyDescent="0.5">
      <c r="A376" s="1"/>
      <c r="B376" s="5">
        <v>359</v>
      </c>
      <c r="C376" s="59"/>
      <c r="D376" s="118">
        <v>1136689</v>
      </c>
      <c r="E376" s="6" t="s">
        <v>551</v>
      </c>
      <c r="F376" s="11" t="s">
        <v>547</v>
      </c>
      <c r="G376" s="103" t="s">
        <v>155</v>
      </c>
      <c r="H376" s="49" t="s">
        <v>79</v>
      </c>
      <c r="I376" s="5" t="s">
        <v>1103</v>
      </c>
      <c r="J376" s="157">
        <v>325</v>
      </c>
      <c r="K376" s="8">
        <v>341</v>
      </c>
      <c r="L376" s="156">
        <f t="shared" si="31"/>
        <v>0.05</v>
      </c>
      <c r="M376" s="125">
        <f>VLOOKUP(F376,Оглавление!$J$4:$K$39,2,FALSE)</f>
        <v>0</v>
      </c>
      <c r="N376" s="8">
        <f t="shared" si="29"/>
        <v>341</v>
      </c>
      <c r="O376" s="105"/>
      <c r="P376" s="8">
        <f>N376*O376</f>
        <v>0</v>
      </c>
      <c r="Q376" s="5" t="s">
        <v>1110</v>
      </c>
      <c r="R376" s="14" t="s">
        <v>1107</v>
      </c>
      <c r="S376" s="13">
        <v>1020518</v>
      </c>
      <c r="T376" s="3" t="s">
        <v>12</v>
      </c>
      <c r="U376" s="3" t="s">
        <v>12</v>
      </c>
      <c r="V376" s="5">
        <v>3.5999999999999997E-2</v>
      </c>
      <c r="W376" s="5">
        <v>8.2000000000000001E-5</v>
      </c>
      <c r="X376" s="5">
        <v>5</v>
      </c>
      <c r="Y376" s="5">
        <v>120</v>
      </c>
      <c r="Z376" s="5">
        <v>20</v>
      </c>
      <c r="AA376" s="5">
        <v>170</v>
      </c>
      <c r="AB376" s="5">
        <v>0.18</v>
      </c>
      <c r="AC376" s="5">
        <v>4.08E-4</v>
      </c>
    </row>
    <row r="377" spans="1:29" x14ac:dyDescent="0.5">
      <c r="A377" s="61"/>
      <c r="B377" s="5">
        <v>360</v>
      </c>
      <c r="C377" s="147" t="s">
        <v>64</v>
      </c>
      <c r="D377" s="132"/>
      <c r="E377" s="132"/>
      <c r="F377" s="133"/>
      <c r="G377" s="132"/>
      <c r="H377" s="132"/>
      <c r="I377" s="134"/>
      <c r="J377" s="158"/>
      <c r="K377" s="135"/>
      <c r="L377" s="135"/>
      <c r="M377" s="135"/>
      <c r="N377" s="135"/>
      <c r="O377" s="136"/>
      <c r="P377" s="135"/>
      <c r="Q377" s="52"/>
      <c r="R377" s="72"/>
      <c r="S377" s="69"/>
      <c r="T377" s="70"/>
      <c r="U377" s="70"/>
      <c r="V377" s="52"/>
      <c r="W377" s="52"/>
      <c r="X377" s="52"/>
      <c r="Y377" s="52"/>
      <c r="Z377" s="52"/>
      <c r="AA377" s="52"/>
      <c r="AB377" s="52"/>
      <c r="AC377" s="52"/>
    </row>
    <row r="378" spans="1:29" ht="25.5" customHeight="1" x14ac:dyDescent="0.5">
      <c r="A378" s="1"/>
      <c r="B378" s="5">
        <v>361</v>
      </c>
      <c r="C378" s="174"/>
      <c r="D378" s="118">
        <v>1237431</v>
      </c>
      <c r="E378" s="12" t="s">
        <v>552</v>
      </c>
      <c r="F378" s="67" t="s">
        <v>53</v>
      </c>
      <c r="G378" s="103" t="s">
        <v>156</v>
      </c>
      <c r="H378" s="49" t="s">
        <v>78</v>
      </c>
      <c r="I378" s="10" t="s">
        <v>1103</v>
      </c>
      <c r="J378" s="157">
        <v>127</v>
      </c>
      <c r="K378" s="8">
        <v>133</v>
      </c>
      <c r="L378" s="156">
        <f t="shared" ref="L378:L441" si="32">ROUND(K378/J378-1,2)</f>
        <v>0.05</v>
      </c>
      <c r="M378" s="125">
        <f>VLOOKUP(F378,Оглавление!$J$4:$K$39,2,FALSE)</f>
        <v>0</v>
      </c>
      <c r="N378" s="8">
        <f t="shared" si="29"/>
        <v>133</v>
      </c>
      <c r="O378" s="105"/>
      <c r="P378" s="8">
        <f t="shared" ref="P378:P394" si="33">N378*O378</f>
        <v>0</v>
      </c>
      <c r="Q378" s="5" t="s">
        <v>1110</v>
      </c>
      <c r="R378" s="14" t="s">
        <v>1107</v>
      </c>
      <c r="S378" s="56" t="s">
        <v>12</v>
      </c>
      <c r="T378" s="13" t="s">
        <v>12</v>
      </c>
      <c r="U378" s="13" t="s">
        <v>12</v>
      </c>
      <c r="V378" s="5">
        <v>2.5999999999999999E-2</v>
      </c>
      <c r="W378" s="5">
        <v>2.9E-5</v>
      </c>
      <c r="X378" s="5">
        <v>50</v>
      </c>
      <c r="Y378" s="5">
        <v>200</v>
      </c>
      <c r="Z378" s="5">
        <v>240</v>
      </c>
      <c r="AA378" s="5">
        <v>70</v>
      </c>
      <c r="AB378" s="5">
        <v>1.3</v>
      </c>
      <c r="AC378" s="5">
        <v>3.3600000000000001E-3</v>
      </c>
    </row>
    <row r="379" spans="1:29" ht="25.5" customHeight="1" x14ac:dyDescent="0.5">
      <c r="A379" s="1"/>
      <c r="B379" s="5">
        <v>362</v>
      </c>
      <c r="C379" s="174"/>
      <c r="D379" s="118">
        <v>1237432</v>
      </c>
      <c r="E379" s="6" t="s">
        <v>553</v>
      </c>
      <c r="F379" s="67" t="s">
        <v>53</v>
      </c>
      <c r="G379" s="103" t="s">
        <v>160</v>
      </c>
      <c r="H379" s="49" t="s">
        <v>78</v>
      </c>
      <c r="I379" s="10" t="s">
        <v>1103</v>
      </c>
      <c r="J379" s="157">
        <v>139</v>
      </c>
      <c r="K379" s="8">
        <v>146</v>
      </c>
      <c r="L379" s="156">
        <f t="shared" si="32"/>
        <v>0.05</v>
      </c>
      <c r="M379" s="125">
        <f>VLOOKUP(F379,Оглавление!$J$4:$K$39,2,FALSE)</f>
        <v>0</v>
      </c>
      <c r="N379" s="8">
        <f t="shared" si="29"/>
        <v>146</v>
      </c>
      <c r="O379" s="105"/>
      <c r="P379" s="8">
        <f t="shared" si="33"/>
        <v>0</v>
      </c>
      <c r="Q379" s="5" t="s">
        <v>1110</v>
      </c>
      <c r="R379" s="14" t="s">
        <v>1107</v>
      </c>
      <c r="S379" s="56" t="s">
        <v>12</v>
      </c>
      <c r="T379" s="13" t="s">
        <v>12</v>
      </c>
      <c r="U379" s="13" t="s">
        <v>12</v>
      </c>
      <c r="V379" s="5">
        <v>0.03</v>
      </c>
      <c r="W379" s="5">
        <v>1.34E-4</v>
      </c>
      <c r="X379" s="5">
        <v>25</v>
      </c>
      <c r="Y379" s="5">
        <v>200</v>
      </c>
      <c r="Z379" s="5">
        <v>240</v>
      </c>
      <c r="AA379" s="5">
        <v>70</v>
      </c>
      <c r="AB379" s="5">
        <v>0.753</v>
      </c>
      <c r="AC379" s="5">
        <v>3.3600000000000001E-3</v>
      </c>
    </row>
    <row r="380" spans="1:29" ht="25.5" customHeight="1" x14ac:dyDescent="0.5">
      <c r="A380" s="1"/>
      <c r="B380" s="5">
        <v>363</v>
      </c>
      <c r="C380" s="174"/>
      <c r="D380" s="118">
        <v>1237433</v>
      </c>
      <c r="E380" s="6" t="s">
        <v>554</v>
      </c>
      <c r="F380" s="67" t="s">
        <v>53</v>
      </c>
      <c r="G380" s="103" t="s">
        <v>160</v>
      </c>
      <c r="H380" s="49" t="s">
        <v>78</v>
      </c>
      <c r="I380" s="10" t="s">
        <v>1103</v>
      </c>
      <c r="J380" s="157">
        <v>222</v>
      </c>
      <c r="K380" s="8">
        <v>233</v>
      </c>
      <c r="L380" s="156">
        <f t="shared" si="32"/>
        <v>0.05</v>
      </c>
      <c r="M380" s="125">
        <f>VLOOKUP(F380,Оглавление!$J$4:$K$39,2,FALSE)</f>
        <v>0</v>
      </c>
      <c r="N380" s="8">
        <f t="shared" si="29"/>
        <v>233</v>
      </c>
      <c r="O380" s="105"/>
      <c r="P380" s="8">
        <f t="shared" si="33"/>
        <v>0</v>
      </c>
      <c r="Q380" s="5" t="s">
        <v>1110</v>
      </c>
      <c r="R380" s="14" t="s">
        <v>1107</v>
      </c>
      <c r="S380" s="56" t="s">
        <v>12</v>
      </c>
      <c r="T380" s="13" t="s">
        <v>12</v>
      </c>
      <c r="U380" s="13" t="s">
        <v>12</v>
      </c>
      <c r="V380" s="5">
        <v>4.7E-2</v>
      </c>
      <c r="W380" s="5">
        <v>1.6799999999999999E-4</v>
      </c>
      <c r="X380" s="5">
        <v>20</v>
      </c>
      <c r="Y380" s="5">
        <v>200</v>
      </c>
      <c r="Z380" s="5">
        <v>240</v>
      </c>
      <c r="AA380" s="5">
        <v>70</v>
      </c>
      <c r="AB380" s="5">
        <v>0.94</v>
      </c>
      <c r="AC380" s="5">
        <v>3.3600000000000001E-3</v>
      </c>
    </row>
    <row r="381" spans="1:29" ht="25.5" customHeight="1" x14ac:dyDescent="0.5">
      <c r="A381" s="1"/>
      <c r="B381" s="5">
        <v>364</v>
      </c>
      <c r="C381" s="174"/>
      <c r="D381" s="118">
        <v>1237434</v>
      </c>
      <c r="E381" s="12" t="s">
        <v>555</v>
      </c>
      <c r="F381" s="67" t="s">
        <v>53</v>
      </c>
      <c r="G381" s="103" t="s">
        <v>160</v>
      </c>
      <c r="H381" s="49" t="s">
        <v>78</v>
      </c>
      <c r="I381" s="10" t="s">
        <v>1103</v>
      </c>
      <c r="J381" s="157">
        <v>443</v>
      </c>
      <c r="K381" s="8">
        <v>465</v>
      </c>
      <c r="L381" s="156">
        <f t="shared" si="32"/>
        <v>0.05</v>
      </c>
      <c r="M381" s="125">
        <f>VLOOKUP(F381,Оглавление!$J$4:$K$39,2,FALSE)</f>
        <v>0</v>
      </c>
      <c r="N381" s="8">
        <f t="shared" si="29"/>
        <v>465</v>
      </c>
      <c r="O381" s="105"/>
      <c r="P381" s="8">
        <f t="shared" si="33"/>
        <v>0</v>
      </c>
      <c r="Q381" s="5" t="s">
        <v>1110</v>
      </c>
      <c r="R381" s="14" t="s">
        <v>1107</v>
      </c>
      <c r="S381" s="56" t="s">
        <v>12</v>
      </c>
      <c r="T381" s="13" t="s">
        <v>12</v>
      </c>
      <c r="U381" s="13" t="s">
        <v>12</v>
      </c>
      <c r="V381" s="5">
        <v>9.0999999999999998E-2</v>
      </c>
      <c r="W381" s="5">
        <v>7.2000000000000002E-5</v>
      </c>
      <c r="X381" s="5">
        <v>20</v>
      </c>
      <c r="Y381" s="5">
        <v>200</v>
      </c>
      <c r="Z381" s="5">
        <v>240</v>
      </c>
      <c r="AA381" s="5">
        <v>70</v>
      </c>
      <c r="AB381" s="5">
        <v>1.8199999999999998</v>
      </c>
      <c r="AC381" s="5">
        <v>3.3600000000000001E-3</v>
      </c>
    </row>
    <row r="382" spans="1:29" ht="37.5" customHeight="1" x14ac:dyDescent="0.5">
      <c r="A382" s="1"/>
      <c r="B382" s="5">
        <v>365</v>
      </c>
      <c r="C382" s="164"/>
      <c r="D382" s="118">
        <v>1237440</v>
      </c>
      <c r="E382" s="12" t="s">
        <v>556</v>
      </c>
      <c r="F382" s="67" t="s">
        <v>53</v>
      </c>
      <c r="G382" s="103" t="s">
        <v>156</v>
      </c>
      <c r="H382" s="49" t="s">
        <v>78</v>
      </c>
      <c r="I382" s="10" t="s">
        <v>1103</v>
      </c>
      <c r="J382" s="157">
        <v>127</v>
      </c>
      <c r="K382" s="8">
        <v>133</v>
      </c>
      <c r="L382" s="156">
        <f t="shared" si="32"/>
        <v>0.05</v>
      </c>
      <c r="M382" s="125">
        <f>VLOOKUP(F382,Оглавление!$J$4:$K$39,2,FALSE)</f>
        <v>0</v>
      </c>
      <c r="N382" s="8">
        <f t="shared" si="29"/>
        <v>133</v>
      </c>
      <c r="O382" s="105"/>
      <c r="P382" s="8">
        <f t="shared" si="33"/>
        <v>0</v>
      </c>
      <c r="Q382" s="5" t="s">
        <v>1110</v>
      </c>
      <c r="R382" s="14" t="s">
        <v>1107</v>
      </c>
      <c r="S382" s="56" t="s">
        <v>12</v>
      </c>
      <c r="T382" s="13" t="s">
        <v>12</v>
      </c>
      <c r="U382" s="13" t="s">
        <v>12</v>
      </c>
      <c r="V382" s="5">
        <v>2.5999999999999999E-2</v>
      </c>
      <c r="W382" s="5">
        <v>2.9E-5</v>
      </c>
      <c r="X382" s="5">
        <v>50</v>
      </c>
      <c r="Y382" s="5">
        <v>200</v>
      </c>
      <c r="Z382" s="5">
        <v>240</v>
      </c>
      <c r="AA382" s="5">
        <v>70</v>
      </c>
      <c r="AB382" s="5">
        <v>1.3</v>
      </c>
      <c r="AC382" s="5">
        <v>3.3600000000000001E-3</v>
      </c>
    </row>
    <row r="383" spans="1:29" ht="37.5" customHeight="1" x14ac:dyDescent="0.5">
      <c r="A383" s="1"/>
      <c r="B383" s="5">
        <v>366</v>
      </c>
      <c r="C383" s="164"/>
      <c r="D383" s="118">
        <v>1237449</v>
      </c>
      <c r="E383" s="6" t="s">
        <v>557</v>
      </c>
      <c r="F383" s="67" t="s">
        <v>53</v>
      </c>
      <c r="G383" s="103" t="s">
        <v>156</v>
      </c>
      <c r="H383" s="49" t="s">
        <v>78</v>
      </c>
      <c r="I383" s="10" t="s">
        <v>1103</v>
      </c>
      <c r="J383" s="157">
        <v>139</v>
      </c>
      <c r="K383" s="8">
        <v>146</v>
      </c>
      <c r="L383" s="156">
        <f t="shared" si="32"/>
        <v>0.05</v>
      </c>
      <c r="M383" s="125">
        <f>VLOOKUP(F383,Оглавление!$J$4:$K$39,2,FALSE)</f>
        <v>0</v>
      </c>
      <c r="N383" s="8">
        <f t="shared" si="29"/>
        <v>146</v>
      </c>
      <c r="O383" s="105"/>
      <c r="P383" s="8">
        <f t="shared" si="33"/>
        <v>0</v>
      </c>
      <c r="Q383" s="5" t="s">
        <v>1110</v>
      </c>
      <c r="R383" s="14" t="s">
        <v>1107</v>
      </c>
      <c r="S383" s="56" t="s">
        <v>12</v>
      </c>
      <c r="T383" s="13" t="s">
        <v>12</v>
      </c>
      <c r="U383" s="13" t="s">
        <v>12</v>
      </c>
      <c r="V383" s="5">
        <v>0.03</v>
      </c>
      <c r="W383" s="5">
        <v>1.34E-4</v>
      </c>
      <c r="X383" s="5">
        <v>25</v>
      </c>
      <c r="Y383" s="5">
        <v>200</v>
      </c>
      <c r="Z383" s="5">
        <v>240</v>
      </c>
      <c r="AA383" s="5">
        <v>70</v>
      </c>
      <c r="AB383" s="5">
        <v>0.753</v>
      </c>
      <c r="AC383" s="5">
        <v>3.3600000000000001E-3</v>
      </c>
    </row>
    <row r="384" spans="1:29" ht="25.5" customHeight="1" x14ac:dyDescent="0.5">
      <c r="A384" s="1"/>
      <c r="B384" s="5">
        <v>367</v>
      </c>
      <c r="C384" s="164"/>
      <c r="D384" s="118">
        <v>1237413</v>
      </c>
      <c r="E384" s="6" t="s">
        <v>558</v>
      </c>
      <c r="F384" s="67" t="s">
        <v>53</v>
      </c>
      <c r="G384" s="103" t="s">
        <v>161</v>
      </c>
      <c r="H384" s="49" t="s">
        <v>78</v>
      </c>
      <c r="I384" s="10" t="s">
        <v>1103</v>
      </c>
      <c r="J384" s="157">
        <v>127</v>
      </c>
      <c r="K384" s="8">
        <v>133</v>
      </c>
      <c r="L384" s="156">
        <f t="shared" si="32"/>
        <v>0.05</v>
      </c>
      <c r="M384" s="125">
        <f>VLOOKUP(F384,Оглавление!$J$4:$K$39,2,FALSE)</f>
        <v>0</v>
      </c>
      <c r="N384" s="8">
        <f t="shared" si="29"/>
        <v>133</v>
      </c>
      <c r="O384" s="105"/>
      <c r="P384" s="8">
        <f t="shared" si="33"/>
        <v>0</v>
      </c>
      <c r="Q384" s="5" t="s">
        <v>1110</v>
      </c>
      <c r="R384" s="14" t="s">
        <v>1107</v>
      </c>
      <c r="S384" s="3" t="s">
        <v>12</v>
      </c>
      <c r="T384" s="3" t="s">
        <v>12</v>
      </c>
      <c r="U384" s="3" t="s">
        <v>12</v>
      </c>
      <c r="V384" s="5">
        <v>2.5999999999999999E-2</v>
      </c>
      <c r="W384" s="5">
        <v>2.9E-5</v>
      </c>
      <c r="X384" s="5">
        <v>50</v>
      </c>
      <c r="Y384" s="5">
        <v>200</v>
      </c>
      <c r="Z384" s="5">
        <v>240</v>
      </c>
      <c r="AA384" s="5">
        <v>70</v>
      </c>
      <c r="AB384" s="5">
        <v>1.3</v>
      </c>
      <c r="AC384" s="5">
        <v>3.3600000000000001E-3</v>
      </c>
    </row>
    <row r="385" spans="1:29" ht="25.5" customHeight="1" x14ac:dyDescent="0.5">
      <c r="A385" s="1"/>
      <c r="B385" s="5">
        <v>368</v>
      </c>
      <c r="C385" s="164"/>
      <c r="D385" s="118">
        <v>1237414</v>
      </c>
      <c r="E385" s="6" t="s">
        <v>559</v>
      </c>
      <c r="F385" s="67" t="s">
        <v>53</v>
      </c>
      <c r="G385" s="103" t="s">
        <v>162</v>
      </c>
      <c r="H385" s="49" t="s">
        <v>78</v>
      </c>
      <c r="I385" s="10" t="s">
        <v>1103</v>
      </c>
      <c r="J385" s="157">
        <v>139</v>
      </c>
      <c r="K385" s="8">
        <v>146</v>
      </c>
      <c r="L385" s="156">
        <f t="shared" si="32"/>
        <v>0.05</v>
      </c>
      <c r="M385" s="125">
        <f>VLOOKUP(F385,Оглавление!$J$4:$K$39,2,FALSE)</f>
        <v>0</v>
      </c>
      <c r="N385" s="8">
        <f t="shared" si="29"/>
        <v>146</v>
      </c>
      <c r="O385" s="105"/>
      <c r="P385" s="8">
        <f t="shared" si="33"/>
        <v>0</v>
      </c>
      <c r="Q385" s="5" t="s">
        <v>1110</v>
      </c>
      <c r="R385" s="14" t="s">
        <v>1107</v>
      </c>
      <c r="S385" s="3" t="s">
        <v>12</v>
      </c>
      <c r="T385" s="3" t="s">
        <v>12</v>
      </c>
      <c r="U385" s="3" t="s">
        <v>12</v>
      </c>
      <c r="V385" s="5">
        <v>2.9000000000000001E-2</v>
      </c>
      <c r="W385" s="5">
        <v>2.9E-5</v>
      </c>
      <c r="X385" s="5">
        <v>50</v>
      </c>
      <c r="Y385" s="5">
        <v>200</v>
      </c>
      <c r="Z385" s="5">
        <v>240</v>
      </c>
      <c r="AA385" s="5">
        <v>70</v>
      </c>
      <c r="AB385" s="5">
        <v>1.4500000000000002</v>
      </c>
      <c r="AC385" s="5">
        <v>3.3600000000000001E-3</v>
      </c>
    </row>
    <row r="386" spans="1:29" ht="25.5" customHeight="1" x14ac:dyDescent="0.5">
      <c r="A386" s="1"/>
      <c r="B386" s="5">
        <v>369</v>
      </c>
      <c r="C386" s="164"/>
      <c r="D386" s="118">
        <v>1237415</v>
      </c>
      <c r="E386" s="6" t="s">
        <v>560</v>
      </c>
      <c r="F386" s="67" t="s">
        <v>53</v>
      </c>
      <c r="G386" s="103" t="s">
        <v>162</v>
      </c>
      <c r="H386" s="49" t="s">
        <v>78</v>
      </c>
      <c r="I386" s="10" t="s">
        <v>1103</v>
      </c>
      <c r="J386" s="157">
        <v>222</v>
      </c>
      <c r="K386" s="8">
        <v>233</v>
      </c>
      <c r="L386" s="156">
        <f t="shared" si="32"/>
        <v>0.05</v>
      </c>
      <c r="M386" s="125">
        <f>VLOOKUP(F386,Оглавление!$J$4:$K$39,2,FALSE)</f>
        <v>0</v>
      </c>
      <c r="N386" s="8">
        <f t="shared" si="29"/>
        <v>233</v>
      </c>
      <c r="O386" s="105"/>
      <c r="P386" s="8">
        <f t="shared" si="33"/>
        <v>0</v>
      </c>
      <c r="Q386" s="5" t="s">
        <v>1110</v>
      </c>
      <c r="R386" s="14" t="s">
        <v>1107</v>
      </c>
      <c r="S386" s="3" t="s">
        <v>12</v>
      </c>
      <c r="T386" s="3" t="s">
        <v>12</v>
      </c>
      <c r="U386" s="3" t="s">
        <v>12</v>
      </c>
      <c r="V386" s="5">
        <v>4.5999999999999999E-2</v>
      </c>
      <c r="W386" s="5">
        <v>5.8E-5</v>
      </c>
      <c r="X386" s="5">
        <v>25</v>
      </c>
      <c r="Y386" s="5">
        <v>200</v>
      </c>
      <c r="Z386" s="5">
        <v>240</v>
      </c>
      <c r="AA386" s="5">
        <v>70</v>
      </c>
      <c r="AB386" s="5">
        <v>1.1499999999999999</v>
      </c>
      <c r="AC386" s="5">
        <v>3.3600000000000001E-3</v>
      </c>
    </row>
    <row r="387" spans="1:29" ht="25.5" customHeight="1" x14ac:dyDescent="0.5">
      <c r="A387" s="1"/>
      <c r="B387" s="5">
        <v>370</v>
      </c>
      <c r="C387" s="164"/>
      <c r="D387" s="118">
        <v>1237416</v>
      </c>
      <c r="E387" s="6" t="s">
        <v>561</v>
      </c>
      <c r="F387" s="67" t="s">
        <v>53</v>
      </c>
      <c r="G387" s="103" t="s">
        <v>162</v>
      </c>
      <c r="H387" s="49" t="s">
        <v>78</v>
      </c>
      <c r="I387" s="10" t="s">
        <v>1103</v>
      </c>
      <c r="J387" s="157">
        <v>443</v>
      </c>
      <c r="K387" s="8">
        <v>465</v>
      </c>
      <c r="L387" s="156">
        <f t="shared" si="32"/>
        <v>0.05</v>
      </c>
      <c r="M387" s="125">
        <f>VLOOKUP(F387,Оглавление!$J$4:$K$39,2,FALSE)</f>
        <v>0</v>
      </c>
      <c r="N387" s="8">
        <f t="shared" si="29"/>
        <v>465</v>
      </c>
      <c r="O387" s="105"/>
      <c r="P387" s="8">
        <f t="shared" si="33"/>
        <v>0</v>
      </c>
      <c r="Q387" s="5" t="s">
        <v>1110</v>
      </c>
      <c r="R387" s="14" t="s">
        <v>1107</v>
      </c>
      <c r="S387" s="3" t="s">
        <v>12</v>
      </c>
      <c r="T387" s="3" t="s">
        <v>12</v>
      </c>
      <c r="U387" s="3" t="s">
        <v>12</v>
      </c>
      <c r="V387" s="5">
        <v>9.0999999999999998E-2</v>
      </c>
      <c r="W387" s="5">
        <v>3.3599999999999998E-4</v>
      </c>
      <c r="X387" s="5">
        <v>10</v>
      </c>
      <c r="Y387" s="5">
        <v>200</v>
      </c>
      <c r="Z387" s="5">
        <v>240</v>
      </c>
      <c r="AA387" s="5">
        <v>70</v>
      </c>
      <c r="AB387" s="5" t="s">
        <v>1150</v>
      </c>
      <c r="AC387" s="5">
        <v>3.3600000000000001E-3</v>
      </c>
    </row>
    <row r="388" spans="1:29" ht="25.5" customHeight="1" x14ac:dyDescent="0.5">
      <c r="A388" s="1"/>
      <c r="B388" s="5">
        <v>371</v>
      </c>
      <c r="C388" s="164"/>
      <c r="D388" s="118">
        <v>1237421</v>
      </c>
      <c r="E388" s="6" t="s">
        <v>562</v>
      </c>
      <c r="F388" s="67" t="s">
        <v>53</v>
      </c>
      <c r="G388" s="103" t="s">
        <v>156</v>
      </c>
      <c r="H388" s="49" t="s">
        <v>78</v>
      </c>
      <c r="I388" s="10" t="s">
        <v>1103</v>
      </c>
      <c r="J388" s="157">
        <v>306</v>
      </c>
      <c r="K388" s="8">
        <v>321</v>
      </c>
      <c r="L388" s="156">
        <f t="shared" si="32"/>
        <v>0.05</v>
      </c>
      <c r="M388" s="125">
        <f>VLOOKUP(F388,Оглавление!$J$4:$K$39,2,FALSE)</f>
        <v>0</v>
      </c>
      <c r="N388" s="8">
        <f t="shared" si="29"/>
        <v>321</v>
      </c>
      <c r="O388" s="105"/>
      <c r="P388" s="8">
        <f t="shared" si="33"/>
        <v>0</v>
      </c>
      <c r="Q388" s="5" t="s">
        <v>1110</v>
      </c>
      <c r="R388" s="14" t="s">
        <v>1107</v>
      </c>
      <c r="S388" s="3" t="s">
        <v>12</v>
      </c>
      <c r="T388" s="3" t="s">
        <v>12</v>
      </c>
      <c r="U388" s="3" t="s">
        <v>12</v>
      </c>
      <c r="V388" s="5">
        <v>4.8000000000000001E-2</v>
      </c>
      <c r="W388" s="5">
        <v>8.0000000000000007E-5</v>
      </c>
      <c r="X388" s="5">
        <v>10</v>
      </c>
      <c r="Y388" s="5">
        <v>140</v>
      </c>
      <c r="Z388" s="5">
        <v>190</v>
      </c>
      <c r="AA388" s="5">
        <v>70</v>
      </c>
      <c r="AB388" s="5">
        <v>0.48</v>
      </c>
      <c r="AC388" s="5">
        <v>1.8619999999999999E-3</v>
      </c>
    </row>
    <row r="389" spans="1:29" ht="25.5" customHeight="1" x14ac:dyDescent="0.5">
      <c r="A389" s="1"/>
      <c r="B389" s="5">
        <v>372</v>
      </c>
      <c r="C389" s="164"/>
      <c r="D389" s="118">
        <v>1237422</v>
      </c>
      <c r="E389" s="6" t="s">
        <v>563</v>
      </c>
      <c r="F389" s="67" t="s">
        <v>53</v>
      </c>
      <c r="G389" s="103" t="s">
        <v>160</v>
      </c>
      <c r="H389" s="49" t="s">
        <v>78</v>
      </c>
      <c r="I389" s="10" t="s">
        <v>1103</v>
      </c>
      <c r="J389" s="157">
        <v>500</v>
      </c>
      <c r="K389" s="8">
        <v>525</v>
      </c>
      <c r="L389" s="156">
        <f t="shared" si="32"/>
        <v>0.05</v>
      </c>
      <c r="M389" s="125">
        <f>VLOOKUP(F389,Оглавление!$J$4:$K$39,2,FALSE)</f>
        <v>0</v>
      </c>
      <c r="N389" s="8">
        <f t="shared" si="29"/>
        <v>525</v>
      </c>
      <c r="O389" s="105"/>
      <c r="P389" s="8">
        <f t="shared" si="33"/>
        <v>0</v>
      </c>
      <c r="Q389" s="5" t="s">
        <v>1110</v>
      </c>
      <c r="R389" s="14" t="s">
        <v>1107</v>
      </c>
      <c r="S389" s="3" t="s">
        <v>12</v>
      </c>
      <c r="T389" s="3" t="s">
        <v>12</v>
      </c>
      <c r="U389" s="3" t="s">
        <v>12</v>
      </c>
      <c r="V389" s="5">
        <v>7.8E-2</v>
      </c>
      <c r="W389" s="5">
        <v>1.08E-4</v>
      </c>
      <c r="X389" s="5">
        <v>10</v>
      </c>
      <c r="Y389" s="5">
        <v>180</v>
      </c>
      <c r="Z389" s="5">
        <v>200</v>
      </c>
      <c r="AA389" s="5">
        <v>70</v>
      </c>
      <c r="AB389" s="5">
        <v>0.78</v>
      </c>
      <c r="AC389" s="5">
        <v>2.5200000000000001E-3</v>
      </c>
    </row>
    <row r="390" spans="1:29" ht="25.5" customHeight="1" x14ac:dyDescent="0.5">
      <c r="A390" s="1"/>
      <c r="B390" s="5">
        <v>373</v>
      </c>
      <c r="C390" s="164"/>
      <c r="D390" s="118">
        <v>1237423</v>
      </c>
      <c r="E390" s="6" t="s">
        <v>564</v>
      </c>
      <c r="F390" s="67" t="s">
        <v>53</v>
      </c>
      <c r="G390" s="103" t="s">
        <v>156</v>
      </c>
      <c r="H390" s="49" t="s">
        <v>78</v>
      </c>
      <c r="I390" s="10" t="s">
        <v>1103</v>
      </c>
      <c r="J390" s="157">
        <v>829</v>
      </c>
      <c r="K390" s="8">
        <v>870</v>
      </c>
      <c r="L390" s="156">
        <f t="shared" si="32"/>
        <v>0.05</v>
      </c>
      <c r="M390" s="125">
        <f>VLOOKUP(F390,Оглавление!$J$4:$K$39,2,FALSE)</f>
        <v>0</v>
      </c>
      <c r="N390" s="8">
        <f t="shared" si="29"/>
        <v>870</v>
      </c>
      <c r="O390" s="105"/>
      <c r="P390" s="8">
        <f t="shared" si="33"/>
        <v>0</v>
      </c>
      <c r="Q390" s="5" t="s">
        <v>1110</v>
      </c>
      <c r="R390" s="14" t="s">
        <v>1107</v>
      </c>
      <c r="S390" s="3" t="s">
        <v>12</v>
      </c>
      <c r="T390" s="3" t="s">
        <v>12</v>
      </c>
      <c r="U390" s="3" t="s">
        <v>12</v>
      </c>
      <c r="V390" s="5">
        <v>0.13200000000000001</v>
      </c>
      <c r="W390" s="5">
        <v>1.44E-4</v>
      </c>
      <c r="X390" s="5">
        <v>10</v>
      </c>
      <c r="Y390" s="5">
        <v>200</v>
      </c>
      <c r="Z390" s="5">
        <v>240</v>
      </c>
      <c r="AA390" s="5">
        <v>70</v>
      </c>
      <c r="AB390" s="5">
        <v>1.32</v>
      </c>
      <c r="AC390" s="5">
        <v>3.3600000000000001E-3</v>
      </c>
    </row>
    <row r="391" spans="1:29" ht="25.5" customHeight="1" x14ac:dyDescent="0.5">
      <c r="A391" s="1"/>
      <c r="B391" s="5">
        <v>374</v>
      </c>
      <c r="C391" s="164"/>
      <c r="D391" s="118">
        <v>1237424</v>
      </c>
      <c r="E391" s="6" t="s">
        <v>565</v>
      </c>
      <c r="F391" s="67" t="s">
        <v>53</v>
      </c>
      <c r="G391" s="103" t="s">
        <v>156</v>
      </c>
      <c r="H391" s="49" t="s">
        <v>78</v>
      </c>
      <c r="I391" s="10" t="s">
        <v>1103</v>
      </c>
      <c r="J391" s="157">
        <v>1438</v>
      </c>
      <c r="K391" s="8">
        <v>1510</v>
      </c>
      <c r="L391" s="156">
        <f t="shared" si="32"/>
        <v>0.05</v>
      </c>
      <c r="M391" s="125">
        <f>VLOOKUP(F391,Оглавление!$J$4:$K$39,2,FALSE)</f>
        <v>0</v>
      </c>
      <c r="N391" s="8">
        <f t="shared" ref="N391:N454" si="34">K391*(1-M391)</f>
        <v>1510</v>
      </c>
      <c r="O391" s="105"/>
      <c r="P391" s="8">
        <f t="shared" si="33"/>
        <v>0</v>
      </c>
      <c r="Q391" s="5" t="s">
        <v>1110</v>
      </c>
      <c r="R391" s="14" t="s">
        <v>1107</v>
      </c>
      <c r="S391" s="3" t="s">
        <v>12</v>
      </c>
      <c r="T391" s="3" t="s">
        <v>12</v>
      </c>
      <c r="U391" s="3" t="s">
        <v>12</v>
      </c>
      <c r="V391" s="5">
        <v>0.23</v>
      </c>
      <c r="W391" s="5">
        <v>1.85E-4</v>
      </c>
      <c r="X391" s="5">
        <v>10</v>
      </c>
      <c r="Y391" s="5">
        <v>220</v>
      </c>
      <c r="Z391" s="5">
        <v>280</v>
      </c>
      <c r="AA391" s="5">
        <v>70</v>
      </c>
      <c r="AB391" s="5">
        <v>2.3000000000000003</v>
      </c>
      <c r="AC391" s="5">
        <v>4.3119999999999999E-3</v>
      </c>
    </row>
    <row r="392" spans="1:29" ht="25.5" customHeight="1" x14ac:dyDescent="0.5">
      <c r="A392" s="1"/>
      <c r="B392" s="5">
        <v>375</v>
      </c>
      <c r="C392" s="164"/>
      <c r="D392" s="118">
        <v>1237441</v>
      </c>
      <c r="E392" s="6" t="s">
        <v>566</v>
      </c>
      <c r="F392" s="67" t="s">
        <v>53</v>
      </c>
      <c r="G392" s="103" t="s">
        <v>156</v>
      </c>
      <c r="H392" s="49" t="s">
        <v>78</v>
      </c>
      <c r="I392" s="10" t="s">
        <v>1103</v>
      </c>
      <c r="J392" s="157">
        <v>225</v>
      </c>
      <c r="K392" s="8">
        <v>236</v>
      </c>
      <c r="L392" s="156">
        <f t="shared" si="32"/>
        <v>0.05</v>
      </c>
      <c r="M392" s="125">
        <f>VLOOKUP(F392,Оглавление!$J$4:$K$39,2,FALSE)</f>
        <v>0</v>
      </c>
      <c r="N392" s="8">
        <f t="shared" si="34"/>
        <v>236</v>
      </c>
      <c r="O392" s="105"/>
      <c r="P392" s="8">
        <f t="shared" si="33"/>
        <v>0</v>
      </c>
      <c r="Q392" s="5" t="s">
        <v>1110</v>
      </c>
      <c r="R392" s="14" t="s">
        <v>1107</v>
      </c>
      <c r="S392" s="3" t="s">
        <v>12</v>
      </c>
      <c r="T392" s="3" t="s">
        <v>12</v>
      </c>
      <c r="U392" s="3" t="s">
        <v>12</v>
      </c>
      <c r="V392" s="5">
        <v>3.5000000000000003E-2</v>
      </c>
      <c r="W392" s="5">
        <v>8.0000000000000007E-5</v>
      </c>
      <c r="X392" s="5">
        <v>10</v>
      </c>
      <c r="Y392" s="5">
        <v>140</v>
      </c>
      <c r="Z392" s="5">
        <v>190</v>
      </c>
      <c r="AA392" s="5">
        <v>70</v>
      </c>
      <c r="AB392" s="5">
        <v>0.35000000000000003</v>
      </c>
      <c r="AC392" s="5">
        <v>1.8619999999999999E-3</v>
      </c>
    </row>
    <row r="393" spans="1:29" ht="25.5" customHeight="1" x14ac:dyDescent="0.5">
      <c r="A393" s="1"/>
      <c r="B393" s="5">
        <v>376</v>
      </c>
      <c r="C393" s="164"/>
      <c r="D393" s="118">
        <v>1237442</v>
      </c>
      <c r="E393" s="6" t="s">
        <v>567</v>
      </c>
      <c r="F393" s="67" t="s">
        <v>53</v>
      </c>
      <c r="G393" s="103" t="s">
        <v>160</v>
      </c>
      <c r="H393" s="49" t="s">
        <v>78</v>
      </c>
      <c r="I393" s="10" t="s">
        <v>1103</v>
      </c>
      <c r="J393" s="157">
        <v>337</v>
      </c>
      <c r="K393" s="8">
        <v>354</v>
      </c>
      <c r="L393" s="156">
        <f t="shared" si="32"/>
        <v>0.05</v>
      </c>
      <c r="M393" s="125">
        <f>VLOOKUP(F393,Оглавление!$J$4:$K$39,2,FALSE)</f>
        <v>0</v>
      </c>
      <c r="N393" s="8">
        <f t="shared" si="34"/>
        <v>354</v>
      </c>
      <c r="O393" s="105"/>
      <c r="P393" s="8">
        <f t="shared" si="33"/>
        <v>0</v>
      </c>
      <c r="Q393" s="5" t="s">
        <v>1110</v>
      </c>
      <c r="R393" s="14" t="s">
        <v>1107</v>
      </c>
      <c r="S393" s="3" t="s">
        <v>12</v>
      </c>
      <c r="T393" s="3" t="s">
        <v>12</v>
      </c>
      <c r="U393" s="3" t="s">
        <v>12</v>
      </c>
      <c r="V393" s="5">
        <v>5.3999999999999999E-2</v>
      </c>
      <c r="W393" s="5">
        <v>8.0000000000000007E-5</v>
      </c>
      <c r="X393" s="5">
        <v>10</v>
      </c>
      <c r="Y393" s="5">
        <v>140</v>
      </c>
      <c r="Z393" s="5">
        <v>190</v>
      </c>
      <c r="AA393" s="5">
        <v>70</v>
      </c>
      <c r="AB393" s="5">
        <v>0.54</v>
      </c>
      <c r="AC393" s="5">
        <v>1.8619999999999999E-3</v>
      </c>
    </row>
    <row r="394" spans="1:29" ht="25.5" customHeight="1" x14ac:dyDescent="0.5">
      <c r="A394" s="1"/>
      <c r="B394" s="5">
        <v>377</v>
      </c>
      <c r="C394" s="164"/>
      <c r="D394" s="118">
        <v>1237443</v>
      </c>
      <c r="E394" s="6" t="s">
        <v>568</v>
      </c>
      <c r="F394" s="67" t="s">
        <v>53</v>
      </c>
      <c r="G394" s="103" t="s">
        <v>160</v>
      </c>
      <c r="H394" s="49" t="s">
        <v>78</v>
      </c>
      <c r="I394" s="10" t="s">
        <v>1103</v>
      </c>
      <c r="J394" s="157">
        <v>557</v>
      </c>
      <c r="K394" s="8">
        <v>585</v>
      </c>
      <c r="L394" s="156">
        <f t="shared" si="32"/>
        <v>0.05</v>
      </c>
      <c r="M394" s="125">
        <f>VLOOKUP(F394,Оглавление!$J$4:$K$39,2,FALSE)</f>
        <v>0</v>
      </c>
      <c r="N394" s="8">
        <f t="shared" si="34"/>
        <v>585</v>
      </c>
      <c r="O394" s="105"/>
      <c r="P394" s="8">
        <f t="shared" si="33"/>
        <v>0</v>
      </c>
      <c r="Q394" s="5" t="s">
        <v>1110</v>
      </c>
      <c r="R394" s="14" t="s">
        <v>1107</v>
      </c>
      <c r="S394" s="3" t="s">
        <v>12</v>
      </c>
      <c r="T394" s="3" t="s">
        <v>12</v>
      </c>
      <c r="U394" s="3" t="s">
        <v>12</v>
      </c>
      <c r="V394" s="5">
        <v>9.0999999999999998E-2</v>
      </c>
      <c r="W394" s="5">
        <v>1.08E-4</v>
      </c>
      <c r="X394" s="5">
        <v>10</v>
      </c>
      <c r="Y394" s="5">
        <v>180</v>
      </c>
      <c r="Z394" s="5">
        <v>200</v>
      </c>
      <c r="AA394" s="5">
        <v>70</v>
      </c>
      <c r="AB394" s="5">
        <v>0.90999999999999992</v>
      </c>
      <c r="AC394" s="5">
        <v>2.5200000000000001E-3</v>
      </c>
    </row>
    <row r="395" spans="1:29" ht="25.5" customHeight="1" x14ac:dyDescent="0.5">
      <c r="A395" s="1"/>
      <c r="B395" s="5">
        <v>378</v>
      </c>
      <c r="C395" s="164"/>
      <c r="D395" s="118">
        <v>1237444</v>
      </c>
      <c r="E395" s="6" t="s">
        <v>569</v>
      </c>
      <c r="F395" s="67" t="s">
        <v>53</v>
      </c>
      <c r="G395" s="103" t="s">
        <v>160</v>
      </c>
      <c r="H395" s="49" t="s">
        <v>78</v>
      </c>
      <c r="I395" s="10" t="s">
        <v>1103</v>
      </c>
      <c r="J395" s="157">
        <v>1007</v>
      </c>
      <c r="K395" s="8">
        <v>1057</v>
      </c>
      <c r="L395" s="156">
        <f t="shared" si="32"/>
        <v>0.05</v>
      </c>
      <c r="M395" s="125">
        <f>VLOOKUP(F395,Оглавление!$J$4:$K$39,2,FALSE)</f>
        <v>0</v>
      </c>
      <c r="N395" s="8">
        <f t="shared" si="34"/>
        <v>1057</v>
      </c>
      <c r="O395" s="105"/>
      <c r="P395" s="8">
        <f t="shared" ref="P395:P458" si="35">N395*O395</f>
        <v>0</v>
      </c>
      <c r="Q395" s="5" t="s">
        <v>1110</v>
      </c>
      <c r="R395" s="14" t="s">
        <v>1107</v>
      </c>
      <c r="S395" s="3" t="s">
        <v>12</v>
      </c>
      <c r="T395" s="3" t="s">
        <v>12</v>
      </c>
      <c r="U395" s="3" t="s">
        <v>12</v>
      </c>
      <c r="V395" s="5">
        <v>0.16800000000000001</v>
      </c>
      <c r="W395" s="5">
        <v>5.04E-4</v>
      </c>
      <c r="X395" s="5">
        <v>5</v>
      </c>
      <c r="Y395" s="5">
        <v>180</v>
      </c>
      <c r="Z395" s="5">
        <v>200</v>
      </c>
      <c r="AA395" s="5">
        <v>70</v>
      </c>
      <c r="AB395" s="5">
        <v>0.83899999999999997</v>
      </c>
      <c r="AC395" s="5">
        <v>2.5200000000000001E-3</v>
      </c>
    </row>
    <row r="396" spans="1:29" ht="25.5" customHeight="1" x14ac:dyDescent="0.5">
      <c r="A396" s="1"/>
      <c r="B396" s="5">
        <v>379</v>
      </c>
      <c r="C396" s="164"/>
      <c r="D396" s="118">
        <v>1237451</v>
      </c>
      <c r="E396" s="6" t="s">
        <v>570</v>
      </c>
      <c r="F396" s="67" t="s">
        <v>53</v>
      </c>
      <c r="G396" s="103" t="s">
        <v>160</v>
      </c>
      <c r="H396" s="49" t="s">
        <v>78</v>
      </c>
      <c r="I396" s="10" t="s">
        <v>1103</v>
      </c>
      <c r="J396" s="157">
        <v>278</v>
      </c>
      <c r="K396" s="8">
        <v>292</v>
      </c>
      <c r="L396" s="156">
        <f t="shared" si="32"/>
        <v>0.05</v>
      </c>
      <c r="M396" s="125">
        <f>VLOOKUP(F396,Оглавление!$J$4:$K$39,2,FALSE)</f>
        <v>0</v>
      </c>
      <c r="N396" s="8">
        <f t="shared" si="34"/>
        <v>292</v>
      </c>
      <c r="O396" s="105"/>
      <c r="P396" s="8">
        <f t="shared" si="35"/>
        <v>0</v>
      </c>
      <c r="Q396" s="5" t="s">
        <v>1110</v>
      </c>
      <c r="R396" s="14" t="s">
        <v>1107</v>
      </c>
      <c r="S396" s="3" t="s">
        <v>12</v>
      </c>
      <c r="T396" s="3" t="s">
        <v>12</v>
      </c>
      <c r="U396" s="3" t="s">
        <v>12</v>
      </c>
      <c r="V396" s="5">
        <v>4.3999999999999997E-2</v>
      </c>
      <c r="W396" s="5">
        <v>8.0000000000000007E-5</v>
      </c>
      <c r="X396" s="5">
        <v>10</v>
      </c>
      <c r="Y396" s="5">
        <v>140</v>
      </c>
      <c r="Z396" s="5">
        <v>190</v>
      </c>
      <c r="AA396" s="5">
        <v>70</v>
      </c>
      <c r="AB396" s="5">
        <v>0.43999999999999995</v>
      </c>
      <c r="AC396" s="5">
        <v>1.8619999999999999E-3</v>
      </c>
    </row>
    <row r="397" spans="1:29" ht="25.5" customHeight="1" x14ac:dyDescent="0.5">
      <c r="A397" s="1"/>
      <c r="B397" s="5">
        <v>380</v>
      </c>
      <c r="C397" s="164"/>
      <c r="D397" s="118">
        <v>1237452</v>
      </c>
      <c r="E397" s="6" t="s">
        <v>571</v>
      </c>
      <c r="F397" s="67" t="s">
        <v>53</v>
      </c>
      <c r="G397" s="103" t="s">
        <v>160</v>
      </c>
      <c r="H397" s="49" t="s">
        <v>78</v>
      </c>
      <c r="I397" s="10" t="s">
        <v>1103</v>
      </c>
      <c r="J397" s="157">
        <v>380</v>
      </c>
      <c r="K397" s="8">
        <v>399</v>
      </c>
      <c r="L397" s="156">
        <f t="shared" si="32"/>
        <v>0.05</v>
      </c>
      <c r="M397" s="125">
        <f>VLOOKUP(F397,Оглавление!$J$4:$K$39,2,FALSE)</f>
        <v>0</v>
      </c>
      <c r="N397" s="8">
        <f t="shared" si="34"/>
        <v>399</v>
      </c>
      <c r="O397" s="105"/>
      <c r="P397" s="8">
        <f t="shared" si="35"/>
        <v>0</v>
      </c>
      <c r="Q397" s="5" t="s">
        <v>1110</v>
      </c>
      <c r="R397" s="14" t="s">
        <v>1107</v>
      </c>
      <c r="S397" s="3" t="s">
        <v>12</v>
      </c>
      <c r="T397" s="3" t="s">
        <v>12</v>
      </c>
      <c r="U397" s="3" t="s">
        <v>12</v>
      </c>
      <c r="V397" s="5">
        <v>6.3E-2</v>
      </c>
      <c r="W397" s="5">
        <v>1.08E-4</v>
      </c>
      <c r="X397" s="5">
        <v>10</v>
      </c>
      <c r="Y397" s="5">
        <v>180</v>
      </c>
      <c r="Z397" s="5">
        <v>200</v>
      </c>
      <c r="AA397" s="5">
        <v>70</v>
      </c>
      <c r="AB397" s="5" t="s">
        <v>1151</v>
      </c>
      <c r="AC397" s="5">
        <v>2.5200000000000001E-3</v>
      </c>
    </row>
    <row r="398" spans="1:29" ht="25.5" customHeight="1" x14ac:dyDescent="0.5">
      <c r="A398" s="1"/>
      <c r="B398" s="5">
        <v>381</v>
      </c>
      <c r="C398" s="164"/>
      <c r="D398" s="118">
        <v>1237453</v>
      </c>
      <c r="E398" s="6" t="s">
        <v>572</v>
      </c>
      <c r="F398" s="67" t="s">
        <v>53</v>
      </c>
      <c r="G398" s="103" t="s">
        <v>160</v>
      </c>
      <c r="H398" s="49" t="s">
        <v>78</v>
      </c>
      <c r="I398" s="10" t="s">
        <v>1103</v>
      </c>
      <c r="J398" s="157">
        <v>443</v>
      </c>
      <c r="K398" s="8">
        <v>465</v>
      </c>
      <c r="L398" s="156">
        <f t="shared" si="32"/>
        <v>0.05</v>
      </c>
      <c r="M398" s="125">
        <f>VLOOKUP(F398,Оглавление!$J$4:$K$39,2,FALSE)</f>
        <v>0</v>
      </c>
      <c r="N398" s="8">
        <f t="shared" si="34"/>
        <v>465</v>
      </c>
      <c r="O398" s="105"/>
      <c r="P398" s="8">
        <f t="shared" si="35"/>
        <v>0</v>
      </c>
      <c r="Q398" s="5" t="s">
        <v>1110</v>
      </c>
      <c r="R398" s="14" t="s">
        <v>1107</v>
      </c>
      <c r="S398" s="3" t="s">
        <v>12</v>
      </c>
      <c r="T398" s="3" t="s">
        <v>12</v>
      </c>
      <c r="U398" s="3" t="s">
        <v>12</v>
      </c>
      <c r="V398" s="5">
        <v>7.1999999999999995E-2</v>
      </c>
      <c r="W398" s="5">
        <v>1.08E-4</v>
      </c>
      <c r="X398" s="5">
        <v>10</v>
      </c>
      <c r="Y398" s="5">
        <v>180</v>
      </c>
      <c r="Z398" s="5">
        <v>200</v>
      </c>
      <c r="AA398" s="5">
        <v>70</v>
      </c>
      <c r="AB398" s="5">
        <v>0.72</v>
      </c>
      <c r="AC398" s="5">
        <v>2.5200000000000001E-3</v>
      </c>
    </row>
    <row r="399" spans="1:29" ht="25.5" customHeight="1" x14ac:dyDescent="0.5">
      <c r="A399" s="1"/>
      <c r="B399" s="5">
        <v>382</v>
      </c>
      <c r="C399" s="164"/>
      <c r="D399" s="118">
        <v>1237455</v>
      </c>
      <c r="E399" s="6" t="s">
        <v>573</v>
      </c>
      <c r="F399" s="67" t="s">
        <v>53</v>
      </c>
      <c r="G399" s="103" t="s">
        <v>160</v>
      </c>
      <c r="H399" s="49" t="s">
        <v>78</v>
      </c>
      <c r="I399" s="10" t="s">
        <v>1103</v>
      </c>
      <c r="J399" s="157">
        <v>780</v>
      </c>
      <c r="K399" s="8">
        <v>819</v>
      </c>
      <c r="L399" s="156">
        <f t="shared" si="32"/>
        <v>0.05</v>
      </c>
      <c r="M399" s="125">
        <f>VLOOKUP(F399,Оглавление!$J$4:$K$39,2,FALSE)</f>
        <v>0</v>
      </c>
      <c r="N399" s="8">
        <f t="shared" si="34"/>
        <v>819</v>
      </c>
      <c r="O399" s="105"/>
      <c r="P399" s="8">
        <f t="shared" si="35"/>
        <v>0</v>
      </c>
      <c r="Q399" s="5" t="s">
        <v>1110</v>
      </c>
      <c r="R399" s="14" t="s">
        <v>1107</v>
      </c>
      <c r="S399" s="3" t="s">
        <v>12</v>
      </c>
      <c r="T399" s="3" t="s">
        <v>12</v>
      </c>
      <c r="U399" s="3" t="s">
        <v>12</v>
      </c>
      <c r="V399" s="5">
        <v>0.13</v>
      </c>
      <c r="W399" s="5">
        <v>1.44E-4</v>
      </c>
      <c r="X399" s="5">
        <v>10</v>
      </c>
      <c r="Y399" s="5">
        <v>200</v>
      </c>
      <c r="Z399" s="5">
        <v>240</v>
      </c>
      <c r="AA399" s="5">
        <v>70</v>
      </c>
      <c r="AB399" s="5">
        <v>1.3</v>
      </c>
      <c r="AC399" s="5">
        <v>3.3600000000000001E-3</v>
      </c>
    </row>
    <row r="400" spans="1:29" ht="25.5" customHeight="1" x14ac:dyDescent="0.5">
      <c r="A400" s="1"/>
      <c r="B400" s="5">
        <v>383</v>
      </c>
      <c r="C400" s="164"/>
      <c r="D400" s="118">
        <v>1237471</v>
      </c>
      <c r="E400" s="6" t="s">
        <v>574</v>
      </c>
      <c r="F400" s="67" t="s">
        <v>53</v>
      </c>
      <c r="G400" s="103" t="s">
        <v>156</v>
      </c>
      <c r="H400" s="49" t="s">
        <v>78</v>
      </c>
      <c r="I400" s="10" t="s">
        <v>1103</v>
      </c>
      <c r="J400" s="157">
        <v>130</v>
      </c>
      <c r="K400" s="8">
        <v>137</v>
      </c>
      <c r="L400" s="156">
        <f t="shared" si="32"/>
        <v>0.05</v>
      </c>
      <c r="M400" s="125">
        <f>VLOOKUP(F400,Оглавление!$J$4:$K$39,2,FALSE)</f>
        <v>0</v>
      </c>
      <c r="N400" s="8">
        <f t="shared" si="34"/>
        <v>137</v>
      </c>
      <c r="O400" s="105"/>
      <c r="P400" s="8">
        <f t="shared" si="35"/>
        <v>0</v>
      </c>
      <c r="Q400" s="5" t="s">
        <v>1110</v>
      </c>
      <c r="R400" s="14" t="s">
        <v>1107</v>
      </c>
      <c r="S400" s="3" t="s">
        <v>12</v>
      </c>
      <c r="T400" s="3" t="s">
        <v>12</v>
      </c>
      <c r="U400" s="3" t="s">
        <v>12</v>
      </c>
      <c r="V400" s="5">
        <v>2.1499999999999998E-2</v>
      </c>
      <c r="W400" s="5">
        <v>2.6999999999999999E-5</v>
      </c>
      <c r="X400" s="5">
        <v>10</v>
      </c>
      <c r="Y400" s="5">
        <v>90</v>
      </c>
      <c r="Z400" s="5">
        <v>120</v>
      </c>
      <c r="AA400" s="5">
        <v>70</v>
      </c>
      <c r="AB400" s="5" t="s">
        <v>1152</v>
      </c>
      <c r="AC400" s="5">
        <v>7.5600000000000005E-4</v>
      </c>
    </row>
    <row r="401" spans="1:29" ht="25.5" customHeight="1" x14ac:dyDescent="0.5">
      <c r="A401" s="1"/>
      <c r="B401" s="5">
        <v>384</v>
      </c>
      <c r="C401" s="164"/>
      <c r="D401" s="118">
        <v>1237472</v>
      </c>
      <c r="E401" s="6" t="s">
        <v>575</v>
      </c>
      <c r="F401" s="67" t="s">
        <v>53</v>
      </c>
      <c r="G401" s="103" t="s">
        <v>160</v>
      </c>
      <c r="H401" s="49" t="s">
        <v>78</v>
      </c>
      <c r="I401" s="10" t="s">
        <v>1103</v>
      </c>
      <c r="J401" s="157">
        <v>199</v>
      </c>
      <c r="K401" s="8">
        <v>209</v>
      </c>
      <c r="L401" s="156">
        <f t="shared" si="32"/>
        <v>0.05</v>
      </c>
      <c r="M401" s="125">
        <f>VLOOKUP(F401,Оглавление!$J$4:$K$39,2,FALSE)</f>
        <v>0</v>
      </c>
      <c r="N401" s="8">
        <f t="shared" si="34"/>
        <v>209</v>
      </c>
      <c r="O401" s="105"/>
      <c r="P401" s="8">
        <f t="shared" si="35"/>
        <v>0</v>
      </c>
      <c r="Q401" s="5" t="s">
        <v>1110</v>
      </c>
      <c r="R401" s="14" t="s">
        <v>1107</v>
      </c>
      <c r="S401" s="3" t="s">
        <v>12</v>
      </c>
      <c r="T401" s="3" t="s">
        <v>12</v>
      </c>
      <c r="U401" s="3" t="s">
        <v>12</v>
      </c>
      <c r="V401" s="5">
        <v>3.3000000000000002E-2</v>
      </c>
      <c r="W401" s="5">
        <v>2.6999999999999999E-5</v>
      </c>
      <c r="X401" s="5">
        <v>10</v>
      </c>
      <c r="Y401" s="5">
        <v>90</v>
      </c>
      <c r="Z401" s="5">
        <v>120</v>
      </c>
      <c r="AA401" s="5">
        <v>70</v>
      </c>
      <c r="AB401" s="5" t="s">
        <v>1153</v>
      </c>
      <c r="AC401" s="5">
        <v>7.5600000000000005E-4</v>
      </c>
    </row>
    <row r="402" spans="1:29" ht="25.5" customHeight="1" x14ac:dyDescent="0.5">
      <c r="A402" s="1"/>
      <c r="B402" s="5">
        <v>385</v>
      </c>
      <c r="C402" s="164"/>
      <c r="D402" s="118">
        <v>1237473</v>
      </c>
      <c r="E402" s="6" t="s">
        <v>576</v>
      </c>
      <c r="F402" s="67" t="s">
        <v>53</v>
      </c>
      <c r="G402" s="103" t="s">
        <v>160</v>
      </c>
      <c r="H402" s="49" t="s">
        <v>78</v>
      </c>
      <c r="I402" s="10" t="s">
        <v>1103</v>
      </c>
      <c r="J402" s="157">
        <v>320</v>
      </c>
      <c r="K402" s="8">
        <v>336</v>
      </c>
      <c r="L402" s="156">
        <f t="shared" si="32"/>
        <v>0.05</v>
      </c>
      <c r="M402" s="125">
        <f>VLOOKUP(F402,Оглавление!$J$4:$K$39,2,FALSE)</f>
        <v>0</v>
      </c>
      <c r="N402" s="8">
        <f t="shared" si="34"/>
        <v>336</v>
      </c>
      <c r="O402" s="105"/>
      <c r="P402" s="8">
        <f t="shared" si="35"/>
        <v>0</v>
      </c>
      <c r="Q402" s="5" t="s">
        <v>1110</v>
      </c>
      <c r="R402" s="14" t="s">
        <v>1118</v>
      </c>
      <c r="S402" s="3" t="s">
        <v>12</v>
      </c>
      <c r="T402" s="3" t="s">
        <v>12</v>
      </c>
      <c r="U402" s="3" t="s">
        <v>12</v>
      </c>
      <c r="V402" s="5" t="s">
        <v>12</v>
      </c>
      <c r="W402" s="5" t="s">
        <v>12</v>
      </c>
      <c r="X402" s="5">
        <v>10</v>
      </c>
      <c r="Y402" s="5" t="s">
        <v>12</v>
      </c>
      <c r="Z402" s="5" t="s">
        <v>12</v>
      </c>
      <c r="AA402" s="5" t="s">
        <v>12</v>
      </c>
      <c r="AB402" s="5" t="s">
        <v>12</v>
      </c>
      <c r="AC402" s="5" t="s">
        <v>12</v>
      </c>
    </row>
    <row r="403" spans="1:29" ht="24.7" x14ac:dyDescent="0.5">
      <c r="A403" s="1"/>
      <c r="B403" s="5">
        <v>386</v>
      </c>
      <c r="C403" s="164"/>
      <c r="D403" s="118">
        <v>1237481</v>
      </c>
      <c r="E403" s="6" t="s">
        <v>577</v>
      </c>
      <c r="F403" s="67" t="s">
        <v>53</v>
      </c>
      <c r="G403" s="103" t="s">
        <v>156</v>
      </c>
      <c r="H403" s="49" t="s">
        <v>78</v>
      </c>
      <c r="I403" s="10" t="s">
        <v>1103</v>
      </c>
      <c r="J403" s="157">
        <v>422</v>
      </c>
      <c r="K403" s="8">
        <v>443</v>
      </c>
      <c r="L403" s="156">
        <f t="shared" si="32"/>
        <v>0.05</v>
      </c>
      <c r="M403" s="125">
        <f>VLOOKUP(F403,Оглавление!$J$4:$K$39,2,FALSE)</f>
        <v>0</v>
      </c>
      <c r="N403" s="8">
        <f t="shared" si="34"/>
        <v>443</v>
      </c>
      <c r="O403" s="105"/>
      <c r="P403" s="8">
        <f t="shared" si="35"/>
        <v>0</v>
      </c>
      <c r="Q403" s="5" t="s">
        <v>1110</v>
      </c>
      <c r="R403" s="14" t="s">
        <v>1107</v>
      </c>
      <c r="S403" s="3" t="s">
        <v>12</v>
      </c>
      <c r="T403" s="3" t="s">
        <v>12</v>
      </c>
      <c r="U403" s="3" t="s">
        <v>12</v>
      </c>
      <c r="V403" s="5">
        <v>6.4000000000000001E-2</v>
      </c>
      <c r="W403" s="5">
        <v>1.08E-4</v>
      </c>
      <c r="X403" s="5">
        <v>10</v>
      </c>
      <c r="Y403" s="5">
        <v>180</v>
      </c>
      <c r="Z403" s="5">
        <v>200</v>
      </c>
      <c r="AA403" s="5">
        <v>70</v>
      </c>
      <c r="AB403" s="5">
        <v>0.64</v>
      </c>
      <c r="AC403" s="5">
        <v>2.5200000000000001E-3</v>
      </c>
    </row>
    <row r="404" spans="1:29" ht="24.7" x14ac:dyDescent="0.5">
      <c r="A404" s="1"/>
      <c r="B404" s="5">
        <v>387</v>
      </c>
      <c r="C404" s="164"/>
      <c r="D404" s="118">
        <v>1237482</v>
      </c>
      <c r="E404" s="6" t="s">
        <v>578</v>
      </c>
      <c r="F404" s="67" t="s">
        <v>53</v>
      </c>
      <c r="G404" s="103" t="s">
        <v>160</v>
      </c>
      <c r="H404" s="49" t="s">
        <v>78</v>
      </c>
      <c r="I404" s="10" t="s">
        <v>1103</v>
      </c>
      <c r="J404" s="157">
        <v>676</v>
      </c>
      <c r="K404" s="8">
        <v>710</v>
      </c>
      <c r="L404" s="156">
        <f t="shared" si="32"/>
        <v>0.05</v>
      </c>
      <c r="M404" s="125">
        <f>VLOOKUP(F404,Оглавление!$J$4:$K$39,2,FALSE)</f>
        <v>0</v>
      </c>
      <c r="N404" s="8">
        <f t="shared" si="34"/>
        <v>710</v>
      </c>
      <c r="O404" s="105"/>
      <c r="P404" s="8">
        <f t="shared" si="35"/>
        <v>0</v>
      </c>
      <c r="Q404" s="5" t="s">
        <v>1110</v>
      </c>
      <c r="R404" s="14" t="s">
        <v>1107</v>
      </c>
      <c r="S404" s="3" t="s">
        <v>12</v>
      </c>
      <c r="T404" s="3" t="s">
        <v>12</v>
      </c>
      <c r="U404" s="3" t="s">
        <v>12</v>
      </c>
      <c r="V404" s="5">
        <v>0.10100000000000001</v>
      </c>
      <c r="W404" s="5">
        <v>1.44E-4</v>
      </c>
      <c r="X404" s="5">
        <v>10</v>
      </c>
      <c r="Y404" s="5">
        <v>200</v>
      </c>
      <c r="Z404" s="5">
        <v>240</v>
      </c>
      <c r="AA404" s="5">
        <v>70</v>
      </c>
      <c r="AB404" s="5">
        <v>1.01</v>
      </c>
      <c r="AC404" s="5">
        <v>3.3600000000000001E-3</v>
      </c>
    </row>
    <row r="405" spans="1:29" ht="24.7" x14ac:dyDescent="0.5">
      <c r="A405" s="1"/>
      <c r="B405" s="5">
        <v>388</v>
      </c>
      <c r="C405" s="164"/>
      <c r="D405" s="118">
        <v>1237483</v>
      </c>
      <c r="E405" s="6" t="s">
        <v>579</v>
      </c>
      <c r="F405" s="67" t="s">
        <v>53</v>
      </c>
      <c r="G405" s="103" t="s">
        <v>160</v>
      </c>
      <c r="H405" s="49" t="s">
        <v>78</v>
      </c>
      <c r="I405" s="10" t="s">
        <v>1103</v>
      </c>
      <c r="J405" s="157">
        <v>1127</v>
      </c>
      <c r="K405" s="8">
        <v>1183</v>
      </c>
      <c r="L405" s="156">
        <f t="shared" si="32"/>
        <v>0.05</v>
      </c>
      <c r="M405" s="125">
        <f>VLOOKUP(F405,Оглавление!$J$4:$K$39,2,FALSE)</f>
        <v>0</v>
      </c>
      <c r="N405" s="8">
        <f t="shared" si="34"/>
        <v>1183</v>
      </c>
      <c r="O405" s="105"/>
      <c r="P405" s="8">
        <f t="shared" si="35"/>
        <v>0</v>
      </c>
      <c r="Q405" s="5" t="s">
        <v>1110</v>
      </c>
      <c r="R405" s="14" t="s">
        <v>1107</v>
      </c>
      <c r="S405" s="3" t="s">
        <v>12</v>
      </c>
      <c r="T405" s="3" t="s">
        <v>12</v>
      </c>
      <c r="U405" s="3" t="s">
        <v>12</v>
      </c>
      <c r="V405" s="5">
        <v>0.18</v>
      </c>
      <c r="W405" s="5">
        <v>6.7199999999999996E-4</v>
      </c>
      <c r="X405" s="5">
        <v>5</v>
      </c>
      <c r="Y405" s="5">
        <v>200</v>
      </c>
      <c r="Z405" s="5">
        <v>240</v>
      </c>
      <c r="AA405" s="5">
        <v>70</v>
      </c>
      <c r="AB405" s="5">
        <v>0.89900000000000002</v>
      </c>
      <c r="AC405" s="5">
        <v>3.3600000000000001E-3</v>
      </c>
    </row>
    <row r="406" spans="1:29" ht="24.7" x14ac:dyDescent="0.5">
      <c r="A406" s="1"/>
      <c r="B406" s="5">
        <v>389</v>
      </c>
      <c r="C406" s="164"/>
      <c r="D406" s="118">
        <v>1237484</v>
      </c>
      <c r="E406" s="6" t="s">
        <v>580</v>
      </c>
      <c r="F406" s="67" t="s">
        <v>53</v>
      </c>
      <c r="G406" s="103" t="s">
        <v>160</v>
      </c>
      <c r="H406" s="49" t="s">
        <v>78</v>
      </c>
      <c r="I406" s="10" t="s">
        <v>1103</v>
      </c>
      <c r="J406" s="157">
        <v>1927</v>
      </c>
      <c r="K406" s="8">
        <v>2023</v>
      </c>
      <c r="L406" s="156">
        <f t="shared" si="32"/>
        <v>0.05</v>
      </c>
      <c r="M406" s="125">
        <f>VLOOKUP(F406,Оглавление!$J$4:$K$39,2,FALSE)</f>
        <v>0</v>
      </c>
      <c r="N406" s="8">
        <f t="shared" si="34"/>
        <v>2023</v>
      </c>
      <c r="O406" s="105"/>
      <c r="P406" s="8">
        <f t="shared" si="35"/>
        <v>0</v>
      </c>
      <c r="Q406" s="5" t="s">
        <v>1110</v>
      </c>
      <c r="R406" s="14" t="s">
        <v>1107</v>
      </c>
      <c r="S406" s="3" t="s">
        <v>12</v>
      </c>
      <c r="T406" s="3" t="s">
        <v>12</v>
      </c>
      <c r="U406" s="3" t="s">
        <v>12</v>
      </c>
      <c r="V406" s="5">
        <v>0.307</v>
      </c>
      <c r="W406" s="5">
        <v>3.6999999999999999E-4</v>
      </c>
      <c r="X406" s="5">
        <v>5</v>
      </c>
      <c r="Y406" s="5">
        <v>220</v>
      </c>
      <c r="Z406" s="5">
        <v>280</v>
      </c>
      <c r="AA406" s="5">
        <v>70</v>
      </c>
      <c r="AB406" s="5">
        <v>1.5349999999999999</v>
      </c>
      <c r="AC406" s="5">
        <v>4.3119999999999999E-3</v>
      </c>
    </row>
    <row r="407" spans="1:29" ht="24.7" x14ac:dyDescent="0.5">
      <c r="A407" s="1"/>
      <c r="B407" s="5">
        <v>390</v>
      </c>
      <c r="C407" s="164"/>
      <c r="D407" s="118">
        <v>1237491</v>
      </c>
      <c r="E407" s="6" t="s">
        <v>581</v>
      </c>
      <c r="F407" s="67" t="s">
        <v>53</v>
      </c>
      <c r="G407" s="103" t="s">
        <v>160</v>
      </c>
      <c r="H407" s="49" t="s">
        <v>78</v>
      </c>
      <c r="I407" s="10" t="s">
        <v>1103</v>
      </c>
      <c r="J407" s="157">
        <v>541</v>
      </c>
      <c r="K407" s="8">
        <v>568</v>
      </c>
      <c r="L407" s="156">
        <f t="shared" si="32"/>
        <v>0.05</v>
      </c>
      <c r="M407" s="125">
        <f>VLOOKUP(F407,Оглавление!$J$4:$K$39,2,FALSE)</f>
        <v>0</v>
      </c>
      <c r="N407" s="8">
        <f t="shared" si="34"/>
        <v>568</v>
      </c>
      <c r="O407" s="105"/>
      <c r="P407" s="8">
        <f t="shared" si="35"/>
        <v>0</v>
      </c>
      <c r="Q407" s="5" t="s">
        <v>1110</v>
      </c>
      <c r="R407" s="14" t="s">
        <v>1107</v>
      </c>
      <c r="S407" s="3" t="s">
        <v>12</v>
      </c>
      <c r="T407" s="3" t="s">
        <v>12</v>
      </c>
      <c r="U407" s="3" t="s">
        <v>12</v>
      </c>
      <c r="V407" s="5">
        <v>7.6999999999999999E-2</v>
      </c>
      <c r="W407" s="5">
        <v>1.08E-4</v>
      </c>
      <c r="X407" s="5">
        <v>10</v>
      </c>
      <c r="Y407" s="5">
        <v>180</v>
      </c>
      <c r="Z407" s="5">
        <v>200</v>
      </c>
      <c r="AA407" s="5">
        <v>70</v>
      </c>
      <c r="AB407" s="5">
        <v>0.77</v>
      </c>
      <c r="AC407" s="5">
        <v>2.5200000000000001E-3</v>
      </c>
    </row>
    <row r="408" spans="1:29" ht="24.7" x14ac:dyDescent="0.5">
      <c r="A408" s="1"/>
      <c r="B408" s="5">
        <v>391</v>
      </c>
      <c r="C408" s="164"/>
      <c r="D408" s="118">
        <v>1237493</v>
      </c>
      <c r="E408" s="6" t="s">
        <v>582</v>
      </c>
      <c r="F408" s="67" t="s">
        <v>53</v>
      </c>
      <c r="G408" s="103" t="s">
        <v>160</v>
      </c>
      <c r="H408" s="49" t="s">
        <v>78</v>
      </c>
      <c r="I408" s="10" t="s">
        <v>1103</v>
      </c>
      <c r="J408" s="157">
        <v>546</v>
      </c>
      <c r="K408" s="8">
        <v>573</v>
      </c>
      <c r="L408" s="156">
        <f t="shared" si="32"/>
        <v>0.05</v>
      </c>
      <c r="M408" s="125">
        <f>VLOOKUP(F408,Оглавление!$J$4:$K$39,2,FALSE)</f>
        <v>0</v>
      </c>
      <c r="N408" s="8">
        <f t="shared" si="34"/>
        <v>573</v>
      </c>
      <c r="O408" s="105"/>
      <c r="P408" s="8">
        <f t="shared" si="35"/>
        <v>0</v>
      </c>
      <c r="Q408" s="5" t="s">
        <v>1110</v>
      </c>
      <c r="R408" s="14" t="s">
        <v>1107</v>
      </c>
      <c r="S408" s="3" t="s">
        <v>12</v>
      </c>
      <c r="T408" s="3" t="s">
        <v>12</v>
      </c>
      <c r="U408" s="3" t="s">
        <v>12</v>
      </c>
      <c r="V408" s="5">
        <v>7.8E-2</v>
      </c>
      <c r="W408" s="5">
        <v>1.44E-4</v>
      </c>
      <c r="X408" s="5">
        <v>10</v>
      </c>
      <c r="Y408" s="5">
        <v>200</v>
      </c>
      <c r="Z408" s="5">
        <v>240</v>
      </c>
      <c r="AA408" s="5">
        <v>70</v>
      </c>
      <c r="AB408" s="5">
        <v>0.78</v>
      </c>
      <c r="AC408" s="5">
        <v>3.3600000000000001E-3</v>
      </c>
    </row>
    <row r="409" spans="1:29" ht="24.7" x14ac:dyDescent="0.5">
      <c r="A409" s="1"/>
      <c r="B409" s="5">
        <v>392</v>
      </c>
      <c r="C409" s="164"/>
      <c r="D409" s="118">
        <v>1237494</v>
      </c>
      <c r="E409" s="6" t="s">
        <v>583</v>
      </c>
      <c r="F409" s="67" t="s">
        <v>53</v>
      </c>
      <c r="G409" s="103" t="s">
        <v>160</v>
      </c>
      <c r="H409" s="49" t="s">
        <v>78</v>
      </c>
      <c r="I409" s="10" t="s">
        <v>1103</v>
      </c>
      <c r="J409" s="157">
        <v>601</v>
      </c>
      <c r="K409" s="8">
        <v>631</v>
      </c>
      <c r="L409" s="156">
        <f t="shared" si="32"/>
        <v>0.05</v>
      </c>
      <c r="M409" s="125">
        <f>VLOOKUP(F409,Оглавление!$J$4:$K$39,2,FALSE)</f>
        <v>0</v>
      </c>
      <c r="N409" s="8">
        <f t="shared" si="34"/>
        <v>631</v>
      </c>
      <c r="O409" s="105"/>
      <c r="P409" s="8">
        <f t="shared" si="35"/>
        <v>0</v>
      </c>
      <c r="Q409" s="5" t="s">
        <v>1110</v>
      </c>
      <c r="R409" s="14" t="s">
        <v>1107</v>
      </c>
      <c r="S409" s="3" t="s">
        <v>12</v>
      </c>
      <c r="T409" s="3" t="s">
        <v>12</v>
      </c>
      <c r="U409" s="3" t="s">
        <v>12</v>
      </c>
      <c r="V409" s="5">
        <v>8.7999999999999995E-2</v>
      </c>
      <c r="W409" s="5">
        <v>1.44E-4</v>
      </c>
      <c r="X409" s="5">
        <v>10</v>
      </c>
      <c r="Y409" s="5">
        <v>200</v>
      </c>
      <c r="Z409" s="5">
        <v>240</v>
      </c>
      <c r="AA409" s="5">
        <v>70</v>
      </c>
      <c r="AB409" s="5">
        <v>0.87999999999999989</v>
      </c>
      <c r="AC409" s="5">
        <v>3.3600000000000001E-3</v>
      </c>
    </row>
    <row r="410" spans="1:29" ht="24.7" x14ac:dyDescent="0.5">
      <c r="A410" s="1"/>
      <c r="B410" s="5">
        <v>393</v>
      </c>
      <c r="C410" s="164"/>
      <c r="D410" s="118">
        <v>1237495</v>
      </c>
      <c r="E410" s="6" t="s">
        <v>584</v>
      </c>
      <c r="F410" s="67" t="s">
        <v>53</v>
      </c>
      <c r="G410" s="103" t="s">
        <v>160</v>
      </c>
      <c r="H410" s="49" t="s">
        <v>78</v>
      </c>
      <c r="I410" s="10" t="s">
        <v>1103</v>
      </c>
      <c r="J410" s="157">
        <v>629</v>
      </c>
      <c r="K410" s="8">
        <v>660</v>
      </c>
      <c r="L410" s="156">
        <f t="shared" si="32"/>
        <v>0.05</v>
      </c>
      <c r="M410" s="125">
        <f>VLOOKUP(F410,Оглавление!$J$4:$K$39,2,FALSE)</f>
        <v>0</v>
      </c>
      <c r="N410" s="8">
        <f t="shared" si="34"/>
        <v>660</v>
      </c>
      <c r="O410" s="105"/>
      <c r="P410" s="8">
        <f t="shared" si="35"/>
        <v>0</v>
      </c>
      <c r="Q410" s="5" t="s">
        <v>1110</v>
      </c>
      <c r="R410" s="14" t="s">
        <v>1107</v>
      </c>
      <c r="S410" s="3" t="s">
        <v>12</v>
      </c>
      <c r="T410" s="3" t="s">
        <v>12</v>
      </c>
      <c r="U410" s="3" t="s">
        <v>12</v>
      </c>
      <c r="V410" s="5">
        <v>9.1999999999999998E-2</v>
      </c>
      <c r="W410" s="5">
        <v>1.44E-4</v>
      </c>
      <c r="X410" s="5">
        <v>10</v>
      </c>
      <c r="Y410" s="5">
        <v>200</v>
      </c>
      <c r="Z410" s="5">
        <v>240</v>
      </c>
      <c r="AA410" s="5">
        <v>70</v>
      </c>
      <c r="AB410" s="5">
        <v>0.91999999999999993</v>
      </c>
      <c r="AC410" s="5">
        <v>3.3600000000000001E-3</v>
      </c>
    </row>
    <row r="411" spans="1:29" ht="24.7" x14ac:dyDescent="0.5">
      <c r="A411" s="1"/>
      <c r="B411" s="5">
        <v>394</v>
      </c>
      <c r="C411" s="164"/>
      <c r="D411" s="118">
        <v>1237496</v>
      </c>
      <c r="E411" s="6" t="s">
        <v>585</v>
      </c>
      <c r="F411" s="67" t="s">
        <v>53</v>
      </c>
      <c r="G411" s="103" t="s">
        <v>160</v>
      </c>
      <c r="H411" s="49" t="s">
        <v>78</v>
      </c>
      <c r="I411" s="10" t="s">
        <v>1103</v>
      </c>
      <c r="J411" s="157">
        <v>790</v>
      </c>
      <c r="K411" s="8">
        <v>830</v>
      </c>
      <c r="L411" s="156">
        <f t="shared" si="32"/>
        <v>0.05</v>
      </c>
      <c r="M411" s="125">
        <f>VLOOKUP(F411,Оглавление!$J$4:$K$39,2,FALSE)</f>
        <v>0</v>
      </c>
      <c r="N411" s="8">
        <f t="shared" si="34"/>
        <v>830</v>
      </c>
      <c r="O411" s="105"/>
      <c r="P411" s="8">
        <f t="shared" si="35"/>
        <v>0</v>
      </c>
      <c r="Q411" s="5" t="s">
        <v>1110</v>
      </c>
      <c r="R411" s="14" t="s">
        <v>1107</v>
      </c>
      <c r="S411" s="3" t="s">
        <v>12</v>
      </c>
      <c r="T411" s="3" t="s">
        <v>12</v>
      </c>
      <c r="U411" s="3" t="s">
        <v>12</v>
      </c>
      <c r="V411" s="5">
        <v>0.121</v>
      </c>
      <c r="W411" s="5">
        <v>1.44E-4</v>
      </c>
      <c r="X411" s="5">
        <v>10</v>
      </c>
      <c r="Y411" s="5">
        <v>200</v>
      </c>
      <c r="Z411" s="5">
        <v>240</v>
      </c>
      <c r="AA411" s="5">
        <v>70</v>
      </c>
      <c r="AB411" s="5" t="s">
        <v>1154</v>
      </c>
      <c r="AC411" s="5">
        <v>3.3600000000000001E-3</v>
      </c>
    </row>
    <row r="412" spans="1:29" ht="24.7" x14ac:dyDescent="0.5">
      <c r="A412" s="1"/>
      <c r="B412" s="5">
        <v>395</v>
      </c>
      <c r="C412" s="164"/>
      <c r="D412" s="118">
        <v>1237497</v>
      </c>
      <c r="E412" s="6" t="s">
        <v>586</v>
      </c>
      <c r="F412" s="67" t="s">
        <v>53</v>
      </c>
      <c r="G412" s="103" t="s">
        <v>160</v>
      </c>
      <c r="H412" s="49" t="s">
        <v>78</v>
      </c>
      <c r="I412" s="10" t="s">
        <v>1103</v>
      </c>
      <c r="J412" s="157">
        <v>836</v>
      </c>
      <c r="K412" s="8">
        <v>878</v>
      </c>
      <c r="L412" s="156">
        <f t="shared" si="32"/>
        <v>0.05</v>
      </c>
      <c r="M412" s="125">
        <f>VLOOKUP(F412,Оглавление!$J$4:$K$39,2,FALSE)</f>
        <v>0</v>
      </c>
      <c r="N412" s="8">
        <f t="shared" si="34"/>
        <v>878</v>
      </c>
      <c r="O412" s="105"/>
      <c r="P412" s="8">
        <f t="shared" si="35"/>
        <v>0</v>
      </c>
      <c r="Q412" s="5" t="s">
        <v>1110</v>
      </c>
      <c r="R412" s="14" t="s">
        <v>1107</v>
      </c>
      <c r="S412" s="3" t="s">
        <v>12</v>
      </c>
      <c r="T412" s="3" t="s">
        <v>12</v>
      </c>
      <c r="U412" s="3" t="s">
        <v>12</v>
      </c>
      <c r="V412" s="5">
        <v>0.128</v>
      </c>
      <c r="W412" s="5">
        <v>1.44E-4</v>
      </c>
      <c r="X412" s="5">
        <v>10</v>
      </c>
      <c r="Y412" s="5">
        <v>200</v>
      </c>
      <c r="Z412" s="5">
        <v>240</v>
      </c>
      <c r="AA412" s="5">
        <v>70</v>
      </c>
      <c r="AB412" s="5" t="s">
        <v>1155</v>
      </c>
      <c r="AC412" s="5">
        <v>3.3600000000000001E-3</v>
      </c>
    </row>
    <row r="413" spans="1:29" ht="24.7" x14ac:dyDescent="0.5">
      <c r="A413" s="1"/>
      <c r="B413" s="5">
        <v>396</v>
      </c>
      <c r="C413" s="164"/>
      <c r="D413" s="118">
        <v>1237499</v>
      </c>
      <c r="E413" s="6" t="s">
        <v>587</v>
      </c>
      <c r="F413" s="67" t="s">
        <v>53</v>
      </c>
      <c r="G413" s="103" t="s">
        <v>160</v>
      </c>
      <c r="H413" s="49" t="s">
        <v>78</v>
      </c>
      <c r="I413" s="10" t="s">
        <v>1103</v>
      </c>
      <c r="J413" s="157">
        <v>677</v>
      </c>
      <c r="K413" s="8">
        <v>711</v>
      </c>
      <c r="L413" s="156">
        <f t="shared" si="32"/>
        <v>0.05</v>
      </c>
      <c r="M413" s="125">
        <f>VLOOKUP(F413,Оглавление!$J$4:$K$39,2,FALSE)</f>
        <v>0</v>
      </c>
      <c r="N413" s="8">
        <f t="shared" si="34"/>
        <v>711</v>
      </c>
      <c r="O413" s="105"/>
      <c r="P413" s="8">
        <f t="shared" si="35"/>
        <v>0</v>
      </c>
      <c r="Q413" s="5" t="s">
        <v>1110</v>
      </c>
      <c r="R413" s="14" t="s">
        <v>1107</v>
      </c>
      <c r="S413" s="3" t="s">
        <v>12</v>
      </c>
      <c r="T413" s="3" t="s">
        <v>12</v>
      </c>
      <c r="U413" s="3" t="s">
        <v>12</v>
      </c>
      <c r="V413" s="5">
        <v>0.10349999999999999</v>
      </c>
      <c r="W413" s="5">
        <v>1.44E-4</v>
      </c>
      <c r="X413" s="5">
        <v>10</v>
      </c>
      <c r="Y413" s="5">
        <v>200</v>
      </c>
      <c r="Z413" s="5">
        <v>240</v>
      </c>
      <c r="AA413" s="5">
        <v>70</v>
      </c>
      <c r="AB413" s="5" t="s">
        <v>1156</v>
      </c>
      <c r="AC413" s="5">
        <v>3.3600000000000001E-3</v>
      </c>
    </row>
    <row r="414" spans="1:29" ht="24.7" x14ac:dyDescent="0.5">
      <c r="A414" s="1"/>
      <c r="B414" s="5">
        <v>397</v>
      </c>
      <c r="C414" s="164"/>
      <c r="D414" s="118">
        <v>1237500</v>
      </c>
      <c r="E414" s="6" t="s">
        <v>588</v>
      </c>
      <c r="F414" s="67" t="s">
        <v>53</v>
      </c>
      <c r="G414" s="103" t="s">
        <v>160</v>
      </c>
      <c r="H414" s="49" t="s">
        <v>78</v>
      </c>
      <c r="I414" s="10" t="s">
        <v>1103</v>
      </c>
      <c r="J414" s="157">
        <v>757</v>
      </c>
      <c r="K414" s="8">
        <v>795</v>
      </c>
      <c r="L414" s="156">
        <f t="shared" si="32"/>
        <v>0.05</v>
      </c>
      <c r="M414" s="125">
        <f>VLOOKUP(F414,Оглавление!$J$4:$K$39,2,FALSE)</f>
        <v>0</v>
      </c>
      <c r="N414" s="8">
        <f t="shared" si="34"/>
        <v>795</v>
      </c>
      <c r="O414" s="105"/>
      <c r="P414" s="8">
        <f t="shared" si="35"/>
        <v>0</v>
      </c>
      <c r="Q414" s="5" t="s">
        <v>1110</v>
      </c>
      <c r="R414" s="14" t="s">
        <v>1107</v>
      </c>
      <c r="S414" s="3" t="s">
        <v>12</v>
      </c>
      <c r="T414" s="3" t="s">
        <v>12</v>
      </c>
      <c r="U414" s="3" t="s">
        <v>12</v>
      </c>
      <c r="V414" s="5">
        <v>0.113</v>
      </c>
      <c r="W414" s="5">
        <v>1.44E-4</v>
      </c>
      <c r="X414" s="5">
        <v>10</v>
      </c>
      <c r="Y414" s="5">
        <v>200</v>
      </c>
      <c r="Z414" s="5">
        <v>240</v>
      </c>
      <c r="AA414" s="5">
        <v>70</v>
      </c>
      <c r="AB414" s="5">
        <v>1.1300000000000001</v>
      </c>
      <c r="AC414" s="5">
        <v>3.3600000000000001E-3</v>
      </c>
    </row>
    <row r="415" spans="1:29" ht="24.7" x14ac:dyDescent="0.5">
      <c r="A415" s="1"/>
      <c r="B415" s="5">
        <v>398</v>
      </c>
      <c r="C415" s="164"/>
      <c r="D415" s="118">
        <v>1237501</v>
      </c>
      <c r="E415" s="6" t="s">
        <v>589</v>
      </c>
      <c r="F415" s="67" t="s">
        <v>53</v>
      </c>
      <c r="G415" s="103" t="s">
        <v>160</v>
      </c>
      <c r="H415" s="49" t="s">
        <v>78</v>
      </c>
      <c r="I415" s="10" t="s">
        <v>1103</v>
      </c>
      <c r="J415" s="157">
        <v>884</v>
      </c>
      <c r="K415" s="8">
        <v>928</v>
      </c>
      <c r="L415" s="156">
        <f t="shared" si="32"/>
        <v>0.05</v>
      </c>
      <c r="M415" s="125">
        <f>VLOOKUP(F415,Оглавление!$J$4:$K$39,2,FALSE)</f>
        <v>0</v>
      </c>
      <c r="N415" s="8">
        <f t="shared" si="34"/>
        <v>928</v>
      </c>
      <c r="O415" s="105"/>
      <c r="P415" s="8">
        <f t="shared" si="35"/>
        <v>0</v>
      </c>
      <c r="Q415" s="5" t="s">
        <v>1110</v>
      </c>
      <c r="R415" s="14" t="s">
        <v>1107</v>
      </c>
      <c r="S415" s="3" t="s">
        <v>12</v>
      </c>
      <c r="T415" s="3" t="s">
        <v>12</v>
      </c>
      <c r="U415" s="3" t="s">
        <v>12</v>
      </c>
      <c r="V415" s="5">
        <v>0.13500000000000001</v>
      </c>
      <c r="W415" s="5">
        <v>1.85E-4</v>
      </c>
      <c r="X415" s="5">
        <v>10</v>
      </c>
      <c r="Y415" s="5">
        <v>220</v>
      </c>
      <c r="Z415" s="5">
        <v>280</v>
      </c>
      <c r="AA415" s="5">
        <v>70</v>
      </c>
      <c r="AB415" s="5">
        <v>1.35</v>
      </c>
      <c r="AC415" s="5">
        <v>4.3119999999999999E-3</v>
      </c>
    </row>
    <row r="416" spans="1:29" ht="24.7" x14ac:dyDescent="0.5">
      <c r="A416" s="1"/>
      <c r="B416" s="5">
        <v>399</v>
      </c>
      <c r="C416" s="164"/>
      <c r="D416" s="118">
        <v>1237502</v>
      </c>
      <c r="E416" s="6" t="s">
        <v>590</v>
      </c>
      <c r="F416" s="67" t="s">
        <v>53</v>
      </c>
      <c r="G416" s="103" t="s">
        <v>160</v>
      </c>
      <c r="H416" s="49" t="s">
        <v>78</v>
      </c>
      <c r="I416" s="10" t="s">
        <v>1103</v>
      </c>
      <c r="J416" s="157">
        <v>771</v>
      </c>
      <c r="K416" s="8">
        <v>810</v>
      </c>
      <c r="L416" s="156">
        <f t="shared" si="32"/>
        <v>0.05</v>
      </c>
      <c r="M416" s="125">
        <f>VLOOKUP(F416,Оглавление!$J$4:$K$39,2,FALSE)</f>
        <v>0</v>
      </c>
      <c r="N416" s="8">
        <f t="shared" si="34"/>
        <v>810</v>
      </c>
      <c r="O416" s="105"/>
      <c r="P416" s="8">
        <f t="shared" si="35"/>
        <v>0</v>
      </c>
      <c r="Q416" s="5" t="s">
        <v>1110</v>
      </c>
      <c r="R416" s="14" t="s">
        <v>1107</v>
      </c>
      <c r="S416" s="3" t="s">
        <v>12</v>
      </c>
      <c r="T416" s="3" t="s">
        <v>12</v>
      </c>
      <c r="U416" s="3" t="s">
        <v>12</v>
      </c>
      <c r="V416" s="5">
        <v>0.11799999999999999</v>
      </c>
      <c r="W416" s="5">
        <v>1.44E-4</v>
      </c>
      <c r="X416" s="5">
        <v>10</v>
      </c>
      <c r="Y416" s="5">
        <v>200</v>
      </c>
      <c r="Z416" s="5">
        <v>240</v>
      </c>
      <c r="AA416" s="5">
        <v>70</v>
      </c>
      <c r="AB416" s="5" t="s">
        <v>1157</v>
      </c>
      <c r="AC416" s="5">
        <v>3.3600000000000001E-3</v>
      </c>
    </row>
    <row r="417" spans="1:29" ht="24.7" x14ac:dyDescent="0.5">
      <c r="A417" s="1"/>
      <c r="B417" s="5">
        <v>400</v>
      </c>
      <c r="C417" s="164"/>
      <c r="D417" s="118">
        <v>1237503</v>
      </c>
      <c r="E417" s="6" t="s">
        <v>591</v>
      </c>
      <c r="F417" s="67" t="s">
        <v>53</v>
      </c>
      <c r="G417" s="103" t="s">
        <v>160</v>
      </c>
      <c r="H417" s="49" t="s">
        <v>78</v>
      </c>
      <c r="I417" s="10" t="s">
        <v>1103</v>
      </c>
      <c r="J417" s="157">
        <v>856</v>
      </c>
      <c r="K417" s="8">
        <v>899</v>
      </c>
      <c r="L417" s="156">
        <f t="shared" si="32"/>
        <v>0.05</v>
      </c>
      <c r="M417" s="125">
        <f>VLOOKUP(F417,Оглавление!$J$4:$K$39,2,FALSE)</f>
        <v>0</v>
      </c>
      <c r="N417" s="8">
        <f t="shared" si="34"/>
        <v>899</v>
      </c>
      <c r="O417" s="105"/>
      <c r="P417" s="8">
        <f t="shared" si="35"/>
        <v>0</v>
      </c>
      <c r="Q417" s="5" t="s">
        <v>1110</v>
      </c>
      <c r="R417" s="14" t="s">
        <v>1107</v>
      </c>
      <c r="S417" s="3" t="s">
        <v>12</v>
      </c>
      <c r="T417" s="3" t="s">
        <v>12</v>
      </c>
      <c r="U417" s="3" t="s">
        <v>12</v>
      </c>
      <c r="V417" s="5">
        <v>0.13100000000000001</v>
      </c>
      <c r="W417" s="5">
        <v>1.44E-4</v>
      </c>
      <c r="X417" s="5">
        <v>10</v>
      </c>
      <c r="Y417" s="5">
        <v>200</v>
      </c>
      <c r="Z417" s="5">
        <v>240</v>
      </c>
      <c r="AA417" s="5">
        <v>70</v>
      </c>
      <c r="AB417" s="5" t="s">
        <v>1158</v>
      </c>
      <c r="AC417" s="5">
        <v>3.3600000000000001E-3</v>
      </c>
    </row>
    <row r="418" spans="1:29" ht="24.7" x14ac:dyDescent="0.5">
      <c r="A418" s="1"/>
      <c r="B418" s="5">
        <v>401</v>
      </c>
      <c r="C418" s="164"/>
      <c r="D418" s="118">
        <v>1237504</v>
      </c>
      <c r="E418" s="6" t="s">
        <v>592</v>
      </c>
      <c r="F418" s="67" t="s">
        <v>53</v>
      </c>
      <c r="G418" s="103" t="s">
        <v>160</v>
      </c>
      <c r="H418" s="49" t="s">
        <v>78</v>
      </c>
      <c r="I418" s="10" t="s">
        <v>1103</v>
      </c>
      <c r="J418" s="157">
        <v>963</v>
      </c>
      <c r="K418" s="8">
        <v>1011</v>
      </c>
      <c r="L418" s="156">
        <f t="shared" si="32"/>
        <v>0.05</v>
      </c>
      <c r="M418" s="125">
        <f>VLOOKUP(F418,Оглавление!$J$4:$K$39,2,FALSE)</f>
        <v>0</v>
      </c>
      <c r="N418" s="8">
        <f t="shared" si="34"/>
        <v>1011</v>
      </c>
      <c r="O418" s="105"/>
      <c r="P418" s="8">
        <f t="shared" si="35"/>
        <v>0</v>
      </c>
      <c r="Q418" s="5" t="s">
        <v>1110</v>
      </c>
      <c r="R418" s="14" t="s">
        <v>1107</v>
      </c>
      <c r="S418" s="3" t="s">
        <v>12</v>
      </c>
      <c r="T418" s="3" t="s">
        <v>12</v>
      </c>
      <c r="U418" s="3" t="s">
        <v>12</v>
      </c>
      <c r="V418" s="5">
        <v>0.14799999999999999</v>
      </c>
      <c r="W418" s="5">
        <v>1.85E-4</v>
      </c>
      <c r="X418" s="5">
        <v>10</v>
      </c>
      <c r="Y418" s="5">
        <v>220</v>
      </c>
      <c r="Z418" s="5">
        <v>280</v>
      </c>
      <c r="AA418" s="5">
        <v>70</v>
      </c>
      <c r="AB418" s="5">
        <v>1.48</v>
      </c>
      <c r="AC418" s="5">
        <v>4.3119999999999999E-3</v>
      </c>
    </row>
    <row r="419" spans="1:29" ht="24.7" x14ac:dyDescent="0.5">
      <c r="A419" s="1"/>
      <c r="B419" s="5">
        <v>402</v>
      </c>
      <c r="C419" s="164"/>
      <c r="D419" s="118">
        <v>1237505</v>
      </c>
      <c r="E419" s="6" t="s">
        <v>593</v>
      </c>
      <c r="F419" s="67" t="s">
        <v>53</v>
      </c>
      <c r="G419" s="103" t="s">
        <v>160</v>
      </c>
      <c r="H419" s="49" t="s">
        <v>78</v>
      </c>
      <c r="I419" s="10" t="s">
        <v>1103</v>
      </c>
      <c r="J419" s="157">
        <v>953</v>
      </c>
      <c r="K419" s="8">
        <v>1001</v>
      </c>
      <c r="L419" s="156">
        <f t="shared" si="32"/>
        <v>0.05</v>
      </c>
      <c r="M419" s="125">
        <f>VLOOKUP(F419,Оглавление!$J$4:$K$39,2,FALSE)</f>
        <v>0</v>
      </c>
      <c r="N419" s="8">
        <f t="shared" si="34"/>
        <v>1001</v>
      </c>
      <c r="O419" s="105"/>
      <c r="P419" s="8">
        <f t="shared" si="35"/>
        <v>0</v>
      </c>
      <c r="Q419" s="5" t="s">
        <v>1110</v>
      </c>
      <c r="R419" s="14" t="s">
        <v>1107</v>
      </c>
      <c r="S419" s="3" t="s">
        <v>12</v>
      </c>
      <c r="T419" s="3" t="s">
        <v>12</v>
      </c>
      <c r="U419" s="3" t="s">
        <v>12</v>
      </c>
      <c r="V419" s="5">
        <v>0.14599999999999999</v>
      </c>
      <c r="W419" s="5">
        <v>1.44E-4</v>
      </c>
      <c r="X419" s="5">
        <v>10</v>
      </c>
      <c r="Y419" s="5">
        <v>220</v>
      </c>
      <c r="Z419" s="5">
        <v>280</v>
      </c>
      <c r="AA419" s="5">
        <v>70</v>
      </c>
      <c r="AB419" s="5" t="s">
        <v>1159</v>
      </c>
      <c r="AC419" s="5">
        <v>4.3119999999999999E-3</v>
      </c>
    </row>
    <row r="420" spans="1:29" ht="24.7" x14ac:dyDescent="0.5">
      <c r="A420" s="1"/>
      <c r="B420" s="5">
        <v>403</v>
      </c>
      <c r="C420" s="164"/>
      <c r="D420" s="118">
        <v>1237506</v>
      </c>
      <c r="E420" s="6" t="s">
        <v>594</v>
      </c>
      <c r="F420" s="67" t="s">
        <v>53</v>
      </c>
      <c r="G420" s="103" t="s">
        <v>160</v>
      </c>
      <c r="H420" s="49" t="s">
        <v>78</v>
      </c>
      <c r="I420" s="10" t="s">
        <v>1103</v>
      </c>
      <c r="J420" s="157">
        <v>1012</v>
      </c>
      <c r="K420" s="8">
        <v>1063</v>
      </c>
      <c r="L420" s="156">
        <f t="shared" si="32"/>
        <v>0.05</v>
      </c>
      <c r="M420" s="125">
        <f>VLOOKUP(F420,Оглавление!$J$4:$K$39,2,FALSE)</f>
        <v>0</v>
      </c>
      <c r="N420" s="8">
        <f t="shared" si="34"/>
        <v>1063</v>
      </c>
      <c r="O420" s="105"/>
      <c r="P420" s="8">
        <f t="shared" si="35"/>
        <v>0</v>
      </c>
      <c r="Q420" s="5" t="s">
        <v>1110</v>
      </c>
      <c r="R420" s="14" t="s">
        <v>1107</v>
      </c>
      <c r="S420" s="3" t="s">
        <v>12</v>
      </c>
      <c r="T420" s="3" t="s">
        <v>12</v>
      </c>
      <c r="U420" s="3" t="s">
        <v>12</v>
      </c>
      <c r="V420" s="5">
        <v>0.155</v>
      </c>
      <c r="W420" s="5">
        <v>1.44E-4</v>
      </c>
      <c r="X420" s="5">
        <v>10</v>
      </c>
      <c r="Y420" s="5">
        <v>220</v>
      </c>
      <c r="Z420" s="5">
        <v>280</v>
      </c>
      <c r="AA420" s="5">
        <v>70</v>
      </c>
      <c r="AB420" s="5" t="s">
        <v>1160</v>
      </c>
      <c r="AC420" s="5">
        <v>4.3119999999999999E-3</v>
      </c>
    </row>
    <row r="421" spans="1:29" ht="24.7" x14ac:dyDescent="0.5">
      <c r="A421" s="1"/>
      <c r="B421" s="5">
        <v>404</v>
      </c>
      <c r="C421" s="164"/>
      <c r="D421" s="118">
        <v>1237509</v>
      </c>
      <c r="E421" s="6" t="s">
        <v>595</v>
      </c>
      <c r="F421" s="67" t="s">
        <v>53</v>
      </c>
      <c r="G421" s="103" t="s">
        <v>160</v>
      </c>
      <c r="H421" s="49" t="s">
        <v>78</v>
      </c>
      <c r="I421" s="10" t="s">
        <v>1103</v>
      </c>
      <c r="J421" s="157">
        <v>1502</v>
      </c>
      <c r="K421" s="8">
        <v>1577</v>
      </c>
      <c r="L421" s="156">
        <f t="shared" si="32"/>
        <v>0.05</v>
      </c>
      <c r="M421" s="125">
        <f>VLOOKUP(F421,Оглавление!$J$4:$K$39,2,FALSE)</f>
        <v>0</v>
      </c>
      <c r="N421" s="8">
        <f t="shared" si="34"/>
        <v>1577</v>
      </c>
      <c r="O421" s="105"/>
      <c r="P421" s="8">
        <f t="shared" si="35"/>
        <v>0</v>
      </c>
      <c r="Q421" s="5" t="s">
        <v>1110</v>
      </c>
      <c r="R421" s="14" t="s">
        <v>1107</v>
      </c>
      <c r="S421" s="3" t="s">
        <v>12</v>
      </c>
      <c r="T421" s="3" t="s">
        <v>12</v>
      </c>
      <c r="U421" s="3" t="s">
        <v>12</v>
      </c>
      <c r="V421" s="5">
        <v>0.22999999999999998</v>
      </c>
      <c r="W421" s="5">
        <v>2.8800000000000001E-4</v>
      </c>
      <c r="X421" s="5">
        <v>5</v>
      </c>
      <c r="Y421" s="5">
        <v>200</v>
      </c>
      <c r="Z421" s="5">
        <v>240</v>
      </c>
      <c r="AA421" s="5">
        <v>70</v>
      </c>
      <c r="AB421" s="5" t="s">
        <v>1161</v>
      </c>
      <c r="AC421" s="5">
        <v>3.3600000000000001E-3</v>
      </c>
    </row>
    <row r="422" spans="1:29" ht="24.7" x14ac:dyDescent="0.5">
      <c r="A422" s="1"/>
      <c r="B422" s="5">
        <v>405</v>
      </c>
      <c r="C422" s="164"/>
      <c r="D422" s="118">
        <v>1237511</v>
      </c>
      <c r="E422" s="6" t="s">
        <v>596</v>
      </c>
      <c r="F422" s="67" t="s">
        <v>53</v>
      </c>
      <c r="G422" s="103" t="s">
        <v>160</v>
      </c>
      <c r="H422" s="49" t="s">
        <v>78</v>
      </c>
      <c r="I422" s="10" t="s">
        <v>1103</v>
      </c>
      <c r="J422" s="157">
        <v>1502</v>
      </c>
      <c r="K422" s="8">
        <v>1577</v>
      </c>
      <c r="L422" s="156">
        <f t="shared" si="32"/>
        <v>0.05</v>
      </c>
      <c r="M422" s="125">
        <f>VLOOKUP(F422,Оглавление!$J$4:$K$39,2,FALSE)</f>
        <v>0</v>
      </c>
      <c r="N422" s="8">
        <f t="shared" si="34"/>
        <v>1577</v>
      </c>
      <c r="O422" s="105"/>
      <c r="P422" s="8">
        <f t="shared" si="35"/>
        <v>0</v>
      </c>
      <c r="Q422" s="5" t="s">
        <v>1110</v>
      </c>
      <c r="R422" s="14" t="s">
        <v>1107</v>
      </c>
      <c r="S422" s="3" t="s">
        <v>12</v>
      </c>
      <c r="T422" s="3" t="s">
        <v>12</v>
      </c>
      <c r="U422" s="3" t="s">
        <v>12</v>
      </c>
      <c r="V422" s="5">
        <v>0.187</v>
      </c>
      <c r="W422" s="5">
        <v>2.8800000000000001E-4</v>
      </c>
      <c r="X422" s="5">
        <v>5</v>
      </c>
      <c r="Y422" s="5" t="s">
        <v>1138</v>
      </c>
      <c r="Z422" s="5" t="s">
        <v>1162</v>
      </c>
      <c r="AA422" s="5">
        <v>70</v>
      </c>
      <c r="AB422" s="5" t="s">
        <v>1163</v>
      </c>
      <c r="AC422" s="5">
        <v>3.3600000000000001E-3</v>
      </c>
    </row>
    <row r="423" spans="1:29" ht="24.7" x14ac:dyDescent="0.5">
      <c r="A423" s="1"/>
      <c r="B423" s="5">
        <v>406</v>
      </c>
      <c r="C423" s="164"/>
      <c r="D423" s="118">
        <v>1237512</v>
      </c>
      <c r="E423" s="6" t="s">
        <v>597</v>
      </c>
      <c r="F423" s="67" t="s">
        <v>53</v>
      </c>
      <c r="G423" s="103" t="s">
        <v>160</v>
      </c>
      <c r="H423" s="49" t="s">
        <v>78</v>
      </c>
      <c r="I423" s="10" t="s">
        <v>1103</v>
      </c>
      <c r="J423" s="157">
        <v>1327</v>
      </c>
      <c r="K423" s="8">
        <v>1393</v>
      </c>
      <c r="L423" s="156">
        <f t="shared" si="32"/>
        <v>0.05</v>
      </c>
      <c r="M423" s="125">
        <f>VLOOKUP(F423,Оглавление!$J$4:$K$39,2,FALSE)</f>
        <v>0</v>
      </c>
      <c r="N423" s="8">
        <f t="shared" si="34"/>
        <v>1393</v>
      </c>
      <c r="O423" s="105"/>
      <c r="P423" s="8">
        <f t="shared" si="35"/>
        <v>0</v>
      </c>
      <c r="Q423" s="5" t="s">
        <v>1110</v>
      </c>
      <c r="R423" s="14" t="s">
        <v>1107</v>
      </c>
      <c r="S423" s="3" t="s">
        <v>12</v>
      </c>
      <c r="T423" s="3" t="s">
        <v>12</v>
      </c>
      <c r="U423" s="3" t="s">
        <v>12</v>
      </c>
      <c r="V423" s="5">
        <v>0.20799999999999999</v>
      </c>
      <c r="W423" s="5">
        <v>3.6999999999999999E-4</v>
      </c>
      <c r="X423" s="5">
        <v>5</v>
      </c>
      <c r="Y423" s="5">
        <v>220</v>
      </c>
      <c r="Z423" s="5">
        <v>280</v>
      </c>
      <c r="AA423" s="5">
        <v>70</v>
      </c>
      <c r="AB423" s="5">
        <v>1.04</v>
      </c>
      <c r="AC423" s="5">
        <v>4.3119999999999999E-3</v>
      </c>
    </row>
    <row r="424" spans="1:29" ht="24.7" x14ac:dyDescent="0.5">
      <c r="A424" s="1"/>
      <c r="B424" s="5">
        <v>407</v>
      </c>
      <c r="C424" s="164"/>
      <c r="D424" s="118">
        <v>1237514</v>
      </c>
      <c r="E424" s="6" t="s">
        <v>598</v>
      </c>
      <c r="F424" s="67" t="s">
        <v>53</v>
      </c>
      <c r="G424" s="103" t="s">
        <v>160</v>
      </c>
      <c r="H424" s="49" t="s">
        <v>78</v>
      </c>
      <c r="I424" s="10" t="s">
        <v>1103</v>
      </c>
      <c r="J424" s="157">
        <v>1260</v>
      </c>
      <c r="K424" s="8">
        <v>1323</v>
      </c>
      <c r="L424" s="156">
        <f t="shared" si="32"/>
        <v>0.05</v>
      </c>
      <c r="M424" s="125">
        <f>VLOOKUP(F424,Оглавление!$J$4:$K$39,2,FALSE)</f>
        <v>0</v>
      </c>
      <c r="N424" s="8">
        <f t="shared" si="34"/>
        <v>1323</v>
      </c>
      <c r="O424" s="105"/>
      <c r="P424" s="8">
        <f t="shared" si="35"/>
        <v>0</v>
      </c>
      <c r="Q424" s="5" t="s">
        <v>1110</v>
      </c>
      <c r="R424" s="14" t="s">
        <v>1107</v>
      </c>
      <c r="S424" s="3" t="s">
        <v>12</v>
      </c>
      <c r="T424" s="3" t="s">
        <v>12</v>
      </c>
      <c r="U424" s="3" t="s">
        <v>12</v>
      </c>
      <c r="V424" s="5">
        <v>0.193</v>
      </c>
      <c r="W424" s="5">
        <v>3.6959999999999998E-4</v>
      </c>
      <c r="X424" s="5">
        <v>5</v>
      </c>
      <c r="Y424" s="5">
        <v>200</v>
      </c>
      <c r="Z424" s="5">
        <v>240</v>
      </c>
      <c r="AA424" s="5">
        <v>70</v>
      </c>
      <c r="AB424" s="5" t="s">
        <v>1164</v>
      </c>
      <c r="AC424" s="5">
        <v>3.3600000000000001E-3</v>
      </c>
    </row>
    <row r="425" spans="1:29" ht="24.7" x14ac:dyDescent="0.5">
      <c r="A425" s="1"/>
      <c r="B425" s="5">
        <v>408</v>
      </c>
      <c r="C425" s="164"/>
      <c r="D425" s="118">
        <v>1237515</v>
      </c>
      <c r="E425" s="6" t="s">
        <v>599</v>
      </c>
      <c r="F425" s="67" t="s">
        <v>53</v>
      </c>
      <c r="G425" s="103" t="s">
        <v>160</v>
      </c>
      <c r="H425" s="49" t="s">
        <v>78</v>
      </c>
      <c r="I425" s="10" t="s">
        <v>1103</v>
      </c>
      <c r="J425" s="157">
        <v>1430</v>
      </c>
      <c r="K425" s="8">
        <v>1502</v>
      </c>
      <c r="L425" s="156">
        <f t="shared" si="32"/>
        <v>0.05</v>
      </c>
      <c r="M425" s="125">
        <f>VLOOKUP(F425,Оглавление!$J$4:$K$39,2,FALSE)</f>
        <v>0</v>
      </c>
      <c r="N425" s="8">
        <f t="shared" si="34"/>
        <v>1502</v>
      </c>
      <c r="O425" s="105"/>
      <c r="P425" s="8">
        <f t="shared" si="35"/>
        <v>0</v>
      </c>
      <c r="Q425" s="5" t="s">
        <v>1110</v>
      </c>
      <c r="R425" s="14" t="s">
        <v>1107</v>
      </c>
      <c r="S425" s="3" t="s">
        <v>12</v>
      </c>
      <c r="T425" s="3" t="s">
        <v>12</v>
      </c>
      <c r="U425" s="3" t="s">
        <v>12</v>
      </c>
      <c r="V425" s="5">
        <v>0.22500000000000001</v>
      </c>
      <c r="W425" s="5">
        <v>3.6999999999999999E-4</v>
      </c>
      <c r="X425" s="5">
        <v>5</v>
      </c>
      <c r="Y425" s="5">
        <v>220</v>
      </c>
      <c r="Z425" s="5">
        <v>280</v>
      </c>
      <c r="AA425" s="5">
        <v>70</v>
      </c>
      <c r="AB425" s="5">
        <v>1.125</v>
      </c>
      <c r="AC425" s="5">
        <v>4.3119999999999999E-3</v>
      </c>
    </row>
    <row r="426" spans="1:29" ht="24.7" x14ac:dyDescent="0.5">
      <c r="A426" s="1"/>
      <c r="B426" s="5">
        <v>409</v>
      </c>
      <c r="C426" s="164"/>
      <c r="D426" s="118">
        <v>1237517</v>
      </c>
      <c r="E426" s="6" t="s">
        <v>600</v>
      </c>
      <c r="F426" s="67" t="s">
        <v>53</v>
      </c>
      <c r="G426" s="103" t="s">
        <v>160</v>
      </c>
      <c r="H426" s="49" t="s">
        <v>78</v>
      </c>
      <c r="I426" s="10" t="s">
        <v>1103</v>
      </c>
      <c r="J426" s="157">
        <v>1352</v>
      </c>
      <c r="K426" s="8">
        <v>1420</v>
      </c>
      <c r="L426" s="156">
        <f t="shared" si="32"/>
        <v>0.05</v>
      </c>
      <c r="M426" s="125">
        <f>VLOOKUP(F426,Оглавление!$J$4:$K$39,2,FALSE)</f>
        <v>0</v>
      </c>
      <c r="N426" s="8">
        <f t="shared" si="34"/>
        <v>1420</v>
      </c>
      <c r="O426" s="105"/>
      <c r="P426" s="8">
        <f t="shared" si="35"/>
        <v>0</v>
      </c>
      <c r="Q426" s="5" t="s">
        <v>1110</v>
      </c>
      <c r="R426" s="14" t="s">
        <v>1107</v>
      </c>
      <c r="S426" s="3" t="s">
        <v>12</v>
      </c>
      <c r="T426" s="3" t="s">
        <v>12</v>
      </c>
      <c r="U426" s="3" t="s">
        <v>12</v>
      </c>
      <c r="V426" s="5">
        <v>0.20699999999999999</v>
      </c>
      <c r="W426" s="5">
        <v>3.6959999999999998E-4</v>
      </c>
      <c r="X426" s="5">
        <v>5</v>
      </c>
      <c r="Y426" s="5">
        <v>200</v>
      </c>
      <c r="Z426" s="5">
        <v>240</v>
      </c>
      <c r="AA426" s="5">
        <v>70</v>
      </c>
      <c r="AB426" s="5" t="s">
        <v>1156</v>
      </c>
      <c r="AC426" s="5">
        <v>3.3600000000000001E-3</v>
      </c>
    </row>
    <row r="427" spans="1:29" ht="24.7" x14ac:dyDescent="0.5">
      <c r="A427" s="1"/>
      <c r="B427" s="5">
        <v>410</v>
      </c>
      <c r="C427" s="164"/>
      <c r="D427" s="118">
        <v>1237518</v>
      </c>
      <c r="E427" s="6" t="s">
        <v>601</v>
      </c>
      <c r="F427" s="67" t="s">
        <v>53</v>
      </c>
      <c r="G427" s="103" t="s">
        <v>160</v>
      </c>
      <c r="H427" s="49" t="s">
        <v>78</v>
      </c>
      <c r="I427" s="10" t="s">
        <v>1103</v>
      </c>
      <c r="J427" s="157">
        <v>1476</v>
      </c>
      <c r="K427" s="8">
        <v>1550</v>
      </c>
      <c r="L427" s="156">
        <f t="shared" si="32"/>
        <v>0.05</v>
      </c>
      <c r="M427" s="125">
        <f>VLOOKUP(F427,Оглавление!$J$4:$K$39,2,FALSE)</f>
        <v>0</v>
      </c>
      <c r="N427" s="8">
        <f t="shared" si="34"/>
        <v>1550</v>
      </c>
      <c r="O427" s="105"/>
      <c r="P427" s="8">
        <f t="shared" si="35"/>
        <v>0</v>
      </c>
      <c r="Q427" s="5" t="s">
        <v>1110</v>
      </c>
      <c r="R427" s="14" t="s">
        <v>1107</v>
      </c>
      <c r="S427" s="3" t="s">
        <v>12</v>
      </c>
      <c r="T427" s="3" t="s">
        <v>12</v>
      </c>
      <c r="U427" s="3" t="s">
        <v>12</v>
      </c>
      <c r="V427" s="5">
        <v>0.22599999999999998</v>
      </c>
      <c r="W427" s="5">
        <v>3.6959999999999998E-4</v>
      </c>
      <c r="X427" s="5">
        <v>5</v>
      </c>
      <c r="Y427" s="5">
        <v>200</v>
      </c>
      <c r="Z427" s="5">
        <v>240</v>
      </c>
      <c r="AA427" s="5">
        <v>70</v>
      </c>
      <c r="AB427" s="5" t="s">
        <v>1165</v>
      </c>
      <c r="AC427" s="5">
        <v>3.3600000000000001E-3</v>
      </c>
    </row>
    <row r="428" spans="1:29" ht="24.7" x14ac:dyDescent="0.5">
      <c r="A428" s="1"/>
      <c r="B428" s="5">
        <v>411</v>
      </c>
      <c r="C428" s="164"/>
      <c r="D428" s="118">
        <v>1237519</v>
      </c>
      <c r="E428" s="6" t="s">
        <v>602</v>
      </c>
      <c r="F428" s="67" t="s">
        <v>53</v>
      </c>
      <c r="G428" s="103" t="s">
        <v>160</v>
      </c>
      <c r="H428" s="49" t="s">
        <v>78</v>
      </c>
      <c r="I428" s="10" t="s">
        <v>1103</v>
      </c>
      <c r="J428" s="157">
        <v>1665</v>
      </c>
      <c r="K428" s="8">
        <v>1748</v>
      </c>
      <c r="L428" s="156">
        <f t="shared" si="32"/>
        <v>0.05</v>
      </c>
      <c r="M428" s="125">
        <f>VLOOKUP(F428,Оглавление!$J$4:$K$39,2,FALSE)</f>
        <v>0</v>
      </c>
      <c r="N428" s="8">
        <f t="shared" si="34"/>
        <v>1748</v>
      </c>
      <c r="O428" s="105"/>
      <c r="P428" s="8">
        <f t="shared" si="35"/>
        <v>0</v>
      </c>
      <c r="Q428" s="5" t="s">
        <v>1110</v>
      </c>
      <c r="R428" s="14" t="s">
        <v>1107</v>
      </c>
      <c r="S428" s="3" t="s">
        <v>12</v>
      </c>
      <c r="T428" s="3" t="s">
        <v>12</v>
      </c>
      <c r="U428" s="3" t="s">
        <v>12</v>
      </c>
      <c r="V428" s="5">
        <v>0.26300000000000001</v>
      </c>
      <c r="W428" s="5">
        <v>8.6200000000000003E-4</v>
      </c>
      <c r="X428" s="5">
        <v>5</v>
      </c>
      <c r="Y428" s="5">
        <v>220</v>
      </c>
      <c r="Z428" s="5">
        <v>280</v>
      </c>
      <c r="AA428" s="5">
        <v>70</v>
      </c>
      <c r="AB428" s="5">
        <v>1.3129999999999999</v>
      </c>
      <c r="AC428" s="5">
        <v>4.3119999999999999E-3</v>
      </c>
    </row>
    <row r="429" spans="1:29" ht="24.7" x14ac:dyDescent="0.5">
      <c r="A429" s="1"/>
      <c r="B429" s="5">
        <v>412</v>
      </c>
      <c r="C429" s="164"/>
      <c r="D429" s="118">
        <v>1237551</v>
      </c>
      <c r="E429" s="6" t="s">
        <v>603</v>
      </c>
      <c r="F429" s="67" t="s">
        <v>53</v>
      </c>
      <c r="G429" s="103" t="s">
        <v>156</v>
      </c>
      <c r="H429" s="49" t="s">
        <v>78</v>
      </c>
      <c r="I429" s="10" t="s">
        <v>1103</v>
      </c>
      <c r="J429" s="157">
        <v>294</v>
      </c>
      <c r="K429" s="8">
        <v>309</v>
      </c>
      <c r="L429" s="156">
        <f t="shared" si="32"/>
        <v>0.05</v>
      </c>
      <c r="M429" s="125">
        <f>VLOOKUP(F429,Оглавление!$J$4:$K$39,2,FALSE)</f>
        <v>0</v>
      </c>
      <c r="N429" s="8">
        <f t="shared" si="34"/>
        <v>309</v>
      </c>
      <c r="O429" s="105"/>
      <c r="P429" s="8">
        <f t="shared" si="35"/>
        <v>0</v>
      </c>
      <c r="Q429" s="5" t="s">
        <v>1110</v>
      </c>
      <c r="R429" s="14" t="s">
        <v>1107</v>
      </c>
      <c r="S429" s="3" t="s">
        <v>12</v>
      </c>
      <c r="T429" s="3" t="s">
        <v>12</v>
      </c>
      <c r="U429" s="3" t="s">
        <v>12</v>
      </c>
      <c r="V429" s="5">
        <v>5.1999999999999998E-2</v>
      </c>
      <c r="W429" s="5">
        <v>1.8599999999999999E-4</v>
      </c>
      <c r="X429" s="5">
        <v>10</v>
      </c>
      <c r="Y429" s="5">
        <v>140</v>
      </c>
      <c r="Z429" s="5">
        <v>190</v>
      </c>
      <c r="AA429" s="5">
        <v>70</v>
      </c>
      <c r="AB429" s="5">
        <v>0.51700000000000002</v>
      </c>
      <c r="AC429" s="5">
        <v>1.8619999999999999E-3</v>
      </c>
    </row>
    <row r="430" spans="1:29" ht="24.7" x14ac:dyDescent="0.5">
      <c r="A430" s="1"/>
      <c r="B430" s="5">
        <v>413</v>
      </c>
      <c r="C430" s="164"/>
      <c r="D430" s="118">
        <v>1237552</v>
      </c>
      <c r="E430" s="6" t="s">
        <v>604</v>
      </c>
      <c r="F430" s="67" t="s">
        <v>53</v>
      </c>
      <c r="G430" s="103" t="s">
        <v>156</v>
      </c>
      <c r="H430" s="49" t="s">
        <v>78</v>
      </c>
      <c r="I430" s="10" t="s">
        <v>1103</v>
      </c>
      <c r="J430" s="157">
        <v>343</v>
      </c>
      <c r="K430" s="8">
        <v>360</v>
      </c>
      <c r="L430" s="156">
        <f t="shared" si="32"/>
        <v>0.05</v>
      </c>
      <c r="M430" s="125">
        <f>VLOOKUP(F430,Оглавление!$J$4:$K$39,2,FALSE)</f>
        <v>0</v>
      </c>
      <c r="N430" s="8">
        <f t="shared" si="34"/>
        <v>360</v>
      </c>
      <c r="O430" s="105"/>
      <c r="P430" s="8">
        <f t="shared" si="35"/>
        <v>0</v>
      </c>
      <c r="Q430" s="5" t="s">
        <v>1110</v>
      </c>
      <c r="R430" s="14" t="s">
        <v>1107</v>
      </c>
      <c r="S430" s="3" t="s">
        <v>12</v>
      </c>
      <c r="T430" s="3" t="s">
        <v>12</v>
      </c>
      <c r="U430" s="3" t="s">
        <v>12</v>
      </c>
      <c r="V430" s="5">
        <v>6.5000000000000002E-2</v>
      </c>
      <c r="W430" s="5">
        <v>1.8599999999999999E-4</v>
      </c>
      <c r="X430" s="5">
        <v>10</v>
      </c>
      <c r="Y430" s="5">
        <v>140</v>
      </c>
      <c r="Z430" s="5">
        <v>190</v>
      </c>
      <c r="AA430" s="5">
        <v>70</v>
      </c>
      <c r="AB430" s="5">
        <v>0.65400000000000003</v>
      </c>
      <c r="AC430" s="5">
        <v>1.8619999999999999E-3</v>
      </c>
    </row>
    <row r="431" spans="1:29" ht="24.7" x14ac:dyDescent="0.5">
      <c r="A431" s="1"/>
      <c r="B431" s="5">
        <v>414</v>
      </c>
      <c r="C431" s="164"/>
      <c r="D431" s="118">
        <v>1237553</v>
      </c>
      <c r="E431" s="6" t="s">
        <v>605</v>
      </c>
      <c r="F431" s="67" t="s">
        <v>53</v>
      </c>
      <c r="G431" s="103" t="s">
        <v>160</v>
      </c>
      <c r="H431" s="49" t="s">
        <v>78</v>
      </c>
      <c r="I431" s="10" t="s">
        <v>1103</v>
      </c>
      <c r="J431" s="157">
        <v>349</v>
      </c>
      <c r="K431" s="8">
        <v>366</v>
      </c>
      <c r="L431" s="156">
        <f t="shared" si="32"/>
        <v>0.05</v>
      </c>
      <c r="M431" s="125">
        <f>VLOOKUP(F431,Оглавление!$J$4:$K$39,2,FALSE)</f>
        <v>0</v>
      </c>
      <c r="N431" s="8">
        <f t="shared" si="34"/>
        <v>366</v>
      </c>
      <c r="O431" s="105"/>
      <c r="P431" s="8">
        <f t="shared" si="35"/>
        <v>0</v>
      </c>
      <c r="Q431" s="5" t="s">
        <v>1110</v>
      </c>
      <c r="R431" s="14" t="s">
        <v>1107</v>
      </c>
      <c r="S431" s="3" t="s">
        <v>12</v>
      </c>
      <c r="T431" s="3" t="s">
        <v>12</v>
      </c>
      <c r="U431" s="3" t="s">
        <v>12</v>
      </c>
      <c r="V431" s="5">
        <v>6.0999999999999999E-2</v>
      </c>
      <c r="W431" s="5">
        <v>1.8599999999999999E-4</v>
      </c>
      <c r="X431" s="5">
        <v>10</v>
      </c>
      <c r="Y431" s="5">
        <v>140</v>
      </c>
      <c r="Z431" s="5">
        <v>190</v>
      </c>
      <c r="AA431" s="5">
        <v>70</v>
      </c>
      <c r="AB431" s="5">
        <v>0.60899999999999999</v>
      </c>
      <c r="AC431" s="5">
        <v>1.8619999999999999E-3</v>
      </c>
    </row>
    <row r="432" spans="1:29" ht="24.7" x14ac:dyDescent="0.5">
      <c r="A432" s="1"/>
      <c r="B432" s="5">
        <v>415</v>
      </c>
      <c r="C432" s="164"/>
      <c r="D432" s="118">
        <v>1237554</v>
      </c>
      <c r="E432" s="6" t="s">
        <v>606</v>
      </c>
      <c r="F432" s="67" t="s">
        <v>53</v>
      </c>
      <c r="G432" s="103" t="s">
        <v>160</v>
      </c>
      <c r="H432" s="49" t="s">
        <v>78</v>
      </c>
      <c r="I432" s="10" t="s">
        <v>1103</v>
      </c>
      <c r="J432" s="157">
        <v>400</v>
      </c>
      <c r="K432" s="8">
        <v>420</v>
      </c>
      <c r="L432" s="156">
        <f t="shared" si="32"/>
        <v>0.05</v>
      </c>
      <c r="M432" s="125">
        <f>VLOOKUP(F432,Оглавление!$J$4:$K$39,2,FALSE)</f>
        <v>0</v>
      </c>
      <c r="N432" s="8">
        <f t="shared" si="34"/>
        <v>420</v>
      </c>
      <c r="O432" s="105"/>
      <c r="P432" s="8">
        <f t="shared" si="35"/>
        <v>0</v>
      </c>
      <c r="Q432" s="5" t="s">
        <v>1110</v>
      </c>
      <c r="R432" s="14" t="s">
        <v>1107</v>
      </c>
      <c r="S432" s="3" t="s">
        <v>12</v>
      </c>
      <c r="T432" s="3" t="s">
        <v>12</v>
      </c>
      <c r="U432" s="3" t="s">
        <v>12</v>
      </c>
      <c r="V432" s="5">
        <v>7.3999999999999996E-2</v>
      </c>
      <c r="W432" s="5">
        <v>1.8599999999999999E-4</v>
      </c>
      <c r="X432" s="5">
        <v>10</v>
      </c>
      <c r="Y432" s="5">
        <v>140</v>
      </c>
      <c r="Z432" s="5">
        <v>190</v>
      </c>
      <c r="AA432" s="5">
        <v>70</v>
      </c>
      <c r="AB432" s="5">
        <v>0.74</v>
      </c>
      <c r="AC432" s="5">
        <v>1.8619999999999999E-3</v>
      </c>
    </row>
    <row r="433" spans="1:29" ht="24.7" x14ac:dyDescent="0.5">
      <c r="A433" s="1"/>
      <c r="B433" s="5">
        <v>416</v>
      </c>
      <c r="C433" s="164"/>
      <c r="D433" s="118">
        <v>1237555</v>
      </c>
      <c r="E433" s="6" t="s">
        <v>607</v>
      </c>
      <c r="F433" s="67" t="s">
        <v>53</v>
      </c>
      <c r="G433" s="103" t="s">
        <v>160</v>
      </c>
      <c r="H433" s="49" t="s">
        <v>78</v>
      </c>
      <c r="I433" s="10" t="s">
        <v>1103</v>
      </c>
      <c r="J433" s="157">
        <v>454</v>
      </c>
      <c r="K433" s="8">
        <v>477</v>
      </c>
      <c r="L433" s="156">
        <f t="shared" si="32"/>
        <v>0.05</v>
      </c>
      <c r="M433" s="125">
        <f>VLOOKUP(F433,Оглавление!$J$4:$K$39,2,FALSE)</f>
        <v>0</v>
      </c>
      <c r="N433" s="8">
        <f t="shared" si="34"/>
        <v>477</v>
      </c>
      <c r="O433" s="105"/>
      <c r="P433" s="8">
        <f t="shared" si="35"/>
        <v>0</v>
      </c>
      <c r="Q433" s="5" t="s">
        <v>1110</v>
      </c>
      <c r="R433" s="14" t="s">
        <v>1107</v>
      </c>
      <c r="S433" s="3" t="s">
        <v>12</v>
      </c>
      <c r="T433" s="3" t="s">
        <v>12</v>
      </c>
      <c r="U433" s="3" t="s">
        <v>12</v>
      </c>
      <c r="V433" s="5">
        <v>8.1000000000000003E-2</v>
      </c>
      <c r="W433" s="5">
        <v>2.52E-4</v>
      </c>
      <c r="X433" s="5">
        <v>10</v>
      </c>
      <c r="Y433" s="5">
        <v>180</v>
      </c>
      <c r="Z433" s="5">
        <v>200</v>
      </c>
      <c r="AA433" s="5">
        <v>70</v>
      </c>
      <c r="AB433" s="5">
        <v>0.80700000000000005</v>
      </c>
      <c r="AC433" s="5">
        <v>2.5200000000000001E-3</v>
      </c>
    </row>
    <row r="434" spans="1:29" ht="24.7" x14ac:dyDescent="0.5">
      <c r="A434" s="1"/>
      <c r="B434" s="5">
        <v>417</v>
      </c>
      <c r="C434" s="164"/>
      <c r="D434" s="118">
        <v>1237556</v>
      </c>
      <c r="E434" s="6" t="s">
        <v>608</v>
      </c>
      <c r="F434" s="67" t="s">
        <v>53</v>
      </c>
      <c r="G434" s="103" t="s">
        <v>160</v>
      </c>
      <c r="H434" s="49" t="s">
        <v>78</v>
      </c>
      <c r="I434" s="10" t="s">
        <v>1103</v>
      </c>
      <c r="J434" s="157">
        <v>512</v>
      </c>
      <c r="K434" s="8">
        <v>538</v>
      </c>
      <c r="L434" s="156">
        <f t="shared" si="32"/>
        <v>0.05</v>
      </c>
      <c r="M434" s="125">
        <f>VLOOKUP(F434,Оглавление!$J$4:$K$39,2,FALSE)</f>
        <v>0</v>
      </c>
      <c r="N434" s="8">
        <f t="shared" si="34"/>
        <v>538</v>
      </c>
      <c r="O434" s="105"/>
      <c r="P434" s="8">
        <f t="shared" si="35"/>
        <v>0</v>
      </c>
      <c r="Q434" s="5" t="s">
        <v>1110</v>
      </c>
      <c r="R434" s="14" t="s">
        <v>1107</v>
      </c>
      <c r="S434" s="3" t="s">
        <v>12</v>
      </c>
      <c r="T434" s="3" t="s">
        <v>12</v>
      </c>
      <c r="U434" s="3" t="s">
        <v>12</v>
      </c>
      <c r="V434" s="5">
        <v>9.4E-2</v>
      </c>
      <c r="W434" s="5">
        <v>3.3599999999999998E-4</v>
      </c>
      <c r="X434" s="5">
        <v>10</v>
      </c>
      <c r="Y434" s="5">
        <v>200</v>
      </c>
      <c r="Z434" s="5">
        <v>240</v>
      </c>
      <c r="AA434" s="5">
        <v>70</v>
      </c>
      <c r="AB434" s="5">
        <v>0.94</v>
      </c>
      <c r="AC434" s="5">
        <v>3.3600000000000001E-3</v>
      </c>
    </row>
    <row r="435" spans="1:29" ht="24.7" x14ac:dyDescent="0.5">
      <c r="A435" s="1"/>
      <c r="B435" s="5">
        <v>418</v>
      </c>
      <c r="C435" s="164"/>
      <c r="D435" s="118">
        <v>1237557</v>
      </c>
      <c r="E435" s="6" t="s">
        <v>609</v>
      </c>
      <c r="F435" s="67" t="s">
        <v>53</v>
      </c>
      <c r="G435" s="103" t="s">
        <v>160</v>
      </c>
      <c r="H435" s="49" t="s">
        <v>78</v>
      </c>
      <c r="I435" s="10" t="s">
        <v>1103</v>
      </c>
      <c r="J435" s="157">
        <v>711</v>
      </c>
      <c r="K435" s="8">
        <v>747</v>
      </c>
      <c r="L435" s="156">
        <f t="shared" si="32"/>
        <v>0.05</v>
      </c>
      <c r="M435" s="125">
        <f>VLOOKUP(F435,Оглавление!$J$4:$K$39,2,FALSE)</f>
        <v>0</v>
      </c>
      <c r="N435" s="8">
        <f t="shared" si="34"/>
        <v>747</v>
      </c>
      <c r="O435" s="105"/>
      <c r="P435" s="8">
        <f t="shared" si="35"/>
        <v>0</v>
      </c>
      <c r="Q435" s="5" t="s">
        <v>1110</v>
      </c>
      <c r="R435" s="14" t="s">
        <v>1107</v>
      </c>
      <c r="S435" s="3" t="s">
        <v>12</v>
      </c>
      <c r="T435" s="3" t="s">
        <v>12</v>
      </c>
      <c r="U435" s="3" t="s">
        <v>12</v>
      </c>
      <c r="V435" s="5">
        <v>0.125</v>
      </c>
      <c r="W435" s="5">
        <v>3.3599999999999998E-4</v>
      </c>
      <c r="X435" s="5">
        <v>10</v>
      </c>
      <c r="Y435" s="5">
        <v>200</v>
      </c>
      <c r="Z435" s="5">
        <v>240</v>
      </c>
      <c r="AA435" s="5">
        <v>70</v>
      </c>
      <c r="AB435" s="5">
        <v>1.2450000000000001</v>
      </c>
      <c r="AC435" s="5">
        <v>3.3600000000000001E-3</v>
      </c>
    </row>
    <row r="436" spans="1:29" ht="24.7" x14ac:dyDescent="0.5">
      <c r="A436" s="1"/>
      <c r="B436" s="5">
        <v>419</v>
      </c>
      <c r="C436" s="164"/>
      <c r="D436" s="118">
        <v>1237558</v>
      </c>
      <c r="E436" s="6" t="s">
        <v>610</v>
      </c>
      <c r="F436" s="67" t="s">
        <v>53</v>
      </c>
      <c r="G436" s="103" t="s">
        <v>160</v>
      </c>
      <c r="H436" s="49" t="s">
        <v>78</v>
      </c>
      <c r="I436" s="10" t="s">
        <v>1103</v>
      </c>
      <c r="J436" s="157">
        <v>715</v>
      </c>
      <c r="K436" s="8">
        <v>751</v>
      </c>
      <c r="L436" s="156">
        <f t="shared" si="32"/>
        <v>0.05</v>
      </c>
      <c r="M436" s="125">
        <f>VLOOKUP(F436,Оглавление!$J$4:$K$39,2,FALSE)</f>
        <v>0</v>
      </c>
      <c r="N436" s="8">
        <f t="shared" si="34"/>
        <v>751</v>
      </c>
      <c r="O436" s="105"/>
      <c r="P436" s="8">
        <f t="shared" si="35"/>
        <v>0</v>
      </c>
      <c r="Q436" s="5" t="s">
        <v>1110</v>
      </c>
      <c r="R436" s="14" t="s">
        <v>1107</v>
      </c>
      <c r="S436" s="3" t="s">
        <v>12</v>
      </c>
      <c r="T436" s="3" t="s">
        <v>12</v>
      </c>
      <c r="U436" s="3" t="s">
        <v>12</v>
      </c>
      <c r="V436" s="5">
        <v>0.13</v>
      </c>
      <c r="W436" s="5">
        <v>3.7199999999999999E-4</v>
      </c>
      <c r="X436" s="5">
        <v>5</v>
      </c>
      <c r="Y436" s="5" t="s">
        <v>1166</v>
      </c>
      <c r="Z436" s="5" t="s">
        <v>1167</v>
      </c>
      <c r="AA436" s="5">
        <v>70</v>
      </c>
      <c r="AB436" s="5">
        <v>0.64900000000000002</v>
      </c>
      <c r="AC436" s="5">
        <v>1.8619999999999999E-3</v>
      </c>
    </row>
    <row r="437" spans="1:29" ht="24.7" x14ac:dyDescent="0.5">
      <c r="A437" s="1"/>
      <c r="B437" s="5">
        <v>420</v>
      </c>
      <c r="C437" s="164"/>
      <c r="D437" s="118">
        <v>1237559</v>
      </c>
      <c r="E437" s="6" t="s">
        <v>611</v>
      </c>
      <c r="F437" s="67" t="s">
        <v>53</v>
      </c>
      <c r="G437" s="103" t="s">
        <v>160</v>
      </c>
      <c r="H437" s="49" t="s">
        <v>78</v>
      </c>
      <c r="I437" s="10" t="s">
        <v>1103</v>
      </c>
      <c r="J437" s="157">
        <v>913</v>
      </c>
      <c r="K437" s="8">
        <v>959</v>
      </c>
      <c r="L437" s="156">
        <f t="shared" si="32"/>
        <v>0.05</v>
      </c>
      <c r="M437" s="125">
        <f>VLOOKUP(F437,Оглавление!$J$4:$K$39,2,FALSE)</f>
        <v>0</v>
      </c>
      <c r="N437" s="8">
        <f t="shared" si="34"/>
        <v>959</v>
      </c>
      <c r="O437" s="105"/>
      <c r="P437" s="8">
        <f t="shared" si="35"/>
        <v>0</v>
      </c>
      <c r="Q437" s="5" t="s">
        <v>1110</v>
      </c>
      <c r="R437" s="14" t="s">
        <v>1107</v>
      </c>
      <c r="S437" s="3" t="s">
        <v>12</v>
      </c>
      <c r="T437" s="3" t="s">
        <v>12</v>
      </c>
      <c r="U437" s="3" t="s">
        <v>12</v>
      </c>
      <c r="V437" s="5">
        <v>0.16</v>
      </c>
      <c r="W437" s="5">
        <v>3.3599999999999998E-4</v>
      </c>
      <c r="X437" s="5">
        <v>10</v>
      </c>
      <c r="Y437" s="5">
        <v>200</v>
      </c>
      <c r="Z437" s="5">
        <v>240</v>
      </c>
      <c r="AA437" s="5">
        <v>70</v>
      </c>
      <c r="AB437" s="5">
        <v>1.595</v>
      </c>
      <c r="AC437" s="5">
        <v>3.3600000000000001E-3</v>
      </c>
    </row>
    <row r="438" spans="1:29" ht="24.7" x14ac:dyDescent="0.5">
      <c r="A438" s="1"/>
      <c r="B438" s="5">
        <v>421</v>
      </c>
      <c r="C438" s="164"/>
      <c r="D438" s="118">
        <v>1237571</v>
      </c>
      <c r="E438" s="6" t="s">
        <v>612</v>
      </c>
      <c r="F438" s="67" t="s">
        <v>53</v>
      </c>
      <c r="G438" s="103" t="s">
        <v>156</v>
      </c>
      <c r="H438" s="49" t="s">
        <v>78</v>
      </c>
      <c r="I438" s="10" t="s">
        <v>1103</v>
      </c>
      <c r="J438" s="157">
        <v>304</v>
      </c>
      <c r="K438" s="8">
        <v>319</v>
      </c>
      <c r="L438" s="156">
        <f t="shared" si="32"/>
        <v>0.05</v>
      </c>
      <c r="M438" s="125">
        <f>VLOOKUP(F438,Оглавление!$J$4:$K$39,2,FALSE)</f>
        <v>0</v>
      </c>
      <c r="N438" s="8">
        <f t="shared" si="34"/>
        <v>319</v>
      </c>
      <c r="O438" s="105"/>
      <c r="P438" s="8">
        <f t="shared" si="35"/>
        <v>0</v>
      </c>
      <c r="Q438" s="5" t="s">
        <v>1110</v>
      </c>
      <c r="R438" s="14" t="s">
        <v>1107</v>
      </c>
      <c r="S438" s="3" t="s">
        <v>12</v>
      </c>
      <c r="T438" s="3" t="s">
        <v>12</v>
      </c>
      <c r="U438" s="3" t="s">
        <v>12</v>
      </c>
      <c r="V438" s="5">
        <v>5.2999999999999999E-2</v>
      </c>
      <c r="W438" s="5">
        <v>1.8599999999999999E-4</v>
      </c>
      <c r="X438" s="5">
        <v>10</v>
      </c>
      <c r="Y438" s="5">
        <v>140</v>
      </c>
      <c r="Z438" s="5">
        <v>190</v>
      </c>
      <c r="AA438" s="5">
        <v>70</v>
      </c>
      <c r="AB438" s="5">
        <v>0.52800000000000002</v>
      </c>
      <c r="AC438" s="5">
        <v>1.8619999999999999E-3</v>
      </c>
    </row>
    <row r="439" spans="1:29" ht="24.7" x14ac:dyDescent="0.5">
      <c r="A439" s="1"/>
      <c r="B439" s="5">
        <v>422</v>
      </c>
      <c r="C439" s="164"/>
      <c r="D439" s="118">
        <v>1237572</v>
      </c>
      <c r="E439" s="6" t="s">
        <v>613</v>
      </c>
      <c r="F439" s="67" t="s">
        <v>53</v>
      </c>
      <c r="G439" s="103" t="s">
        <v>156</v>
      </c>
      <c r="H439" s="49" t="s">
        <v>78</v>
      </c>
      <c r="I439" s="10" t="s">
        <v>1103</v>
      </c>
      <c r="J439" s="157">
        <v>381</v>
      </c>
      <c r="K439" s="8">
        <v>400</v>
      </c>
      <c r="L439" s="156">
        <f t="shared" si="32"/>
        <v>0.05</v>
      </c>
      <c r="M439" s="125">
        <f>VLOOKUP(F439,Оглавление!$J$4:$K$39,2,FALSE)</f>
        <v>0</v>
      </c>
      <c r="N439" s="8">
        <f t="shared" si="34"/>
        <v>400</v>
      </c>
      <c r="O439" s="105"/>
      <c r="P439" s="8">
        <f t="shared" si="35"/>
        <v>0</v>
      </c>
      <c r="Q439" s="5" t="s">
        <v>1110</v>
      </c>
      <c r="R439" s="14" t="s">
        <v>1107</v>
      </c>
      <c r="S439" s="3" t="s">
        <v>12</v>
      </c>
      <c r="T439" s="3" t="s">
        <v>12</v>
      </c>
      <c r="U439" s="3" t="s">
        <v>12</v>
      </c>
      <c r="V439" s="5">
        <v>7.5999999999999998E-2</v>
      </c>
      <c r="W439" s="5">
        <v>1.8599999999999999E-4</v>
      </c>
      <c r="X439" s="5">
        <v>10</v>
      </c>
      <c r="Y439" s="5">
        <v>140</v>
      </c>
      <c r="Z439" s="5">
        <v>190</v>
      </c>
      <c r="AA439" s="5">
        <v>70</v>
      </c>
      <c r="AB439" s="5">
        <v>0.76</v>
      </c>
      <c r="AC439" s="5">
        <v>1.8619999999999999E-3</v>
      </c>
    </row>
    <row r="440" spans="1:29" ht="24.7" x14ac:dyDescent="0.5">
      <c r="A440" s="1"/>
      <c r="B440" s="5">
        <v>423</v>
      </c>
      <c r="C440" s="164"/>
      <c r="D440" s="118">
        <v>1237573</v>
      </c>
      <c r="E440" s="6" t="s">
        <v>614</v>
      </c>
      <c r="F440" s="67" t="s">
        <v>53</v>
      </c>
      <c r="G440" s="103" t="s">
        <v>160</v>
      </c>
      <c r="H440" s="49" t="s">
        <v>78</v>
      </c>
      <c r="I440" s="10" t="s">
        <v>1103</v>
      </c>
      <c r="J440" s="157">
        <v>356</v>
      </c>
      <c r="K440" s="8">
        <v>374</v>
      </c>
      <c r="L440" s="156">
        <f t="shared" si="32"/>
        <v>0.05</v>
      </c>
      <c r="M440" s="125">
        <f>VLOOKUP(F440,Оглавление!$J$4:$K$39,2,FALSE)</f>
        <v>0</v>
      </c>
      <c r="N440" s="8">
        <f t="shared" si="34"/>
        <v>374</v>
      </c>
      <c r="O440" s="105"/>
      <c r="P440" s="8">
        <f t="shared" si="35"/>
        <v>0</v>
      </c>
      <c r="Q440" s="5" t="s">
        <v>1110</v>
      </c>
      <c r="R440" s="14" t="s">
        <v>1107</v>
      </c>
      <c r="S440" s="3" t="s">
        <v>12</v>
      </c>
      <c r="T440" s="3" t="s">
        <v>12</v>
      </c>
      <c r="U440" s="3" t="s">
        <v>12</v>
      </c>
      <c r="V440" s="5">
        <v>6.2E-2</v>
      </c>
      <c r="W440" s="5">
        <v>1.8599999999999999E-4</v>
      </c>
      <c r="X440" s="5">
        <v>10</v>
      </c>
      <c r="Y440" s="5">
        <v>140</v>
      </c>
      <c r="Z440" s="5">
        <v>190</v>
      </c>
      <c r="AA440" s="5">
        <v>70</v>
      </c>
      <c r="AB440" s="5">
        <v>0.622</v>
      </c>
      <c r="AC440" s="5">
        <v>1.8619999999999999E-3</v>
      </c>
    </row>
    <row r="441" spans="1:29" ht="24.7" x14ac:dyDescent="0.5">
      <c r="A441" s="1"/>
      <c r="B441" s="5">
        <v>424</v>
      </c>
      <c r="C441" s="164"/>
      <c r="D441" s="118">
        <v>1237574</v>
      </c>
      <c r="E441" s="6" t="s">
        <v>615</v>
      </c>
      <c r="F441" s="67" t="s">
        <v>53</v>
      </c>
      <c r="G441" s="103" t="s">
        <v>160</v>
      </c>
      <c r="H441" s="49" t="s">
        <v>78</v>
      </c>
      <c r="I441" s="10" t="s">
        <v>1103</v>
      </c>
      <c r="J441" s="157">
        <v>439</v>
      </c>
      <c r="K441" s="8">
        <v>461</v>
      </c>
      <c r="L441" s="156">
        <f t="shared" si="32"/>
        <v>0.05</v>
      </c>
      <c r="M441" s="125">
        <f>VLOOKUP(F441,Оглавление!$J$4:$K$39,2,FALSE)</f>
        <v>0</v>
      </c>
      <c r="N441" s="8">
        <f t="shared" si="34"/>
        <v>461</v>
      </c>
      <c r="O441" s="105"/>
      <c r="P441" s="8">
        <f t="shared" si="35"/>
        <v>0</v>
      </c>
      <c r="Q441" s="5" t="s">
        <v>1110</v>
      </c>
      <c r="R441" s="14" t="s">
        <v>1107</v>
      </c>
      <c r="S441" s="3" t="s">
        <v>12</v>
      </c>
      <c r="T441" s="3" t="s">
        <v>12</v>
      </c>
      <c r="U441" s="3" t="s">
        <v>12</v>
      </c>
      <c r="V441" s="5">
        <v>8.5000000000000006E-2</v>
      </c>
      <c r="W441" s="5">
        <v>1.8599999999999999E-4</v>
      </c>
      <c r="X441" s="5">
        <v>10</v>
      </c>
      <c r="Y441" s="5">
        <v>140</v>
      </c>
      <c r="Z441" s="5">
        <v>190</v>
      </c>
      <c r="AA441" s="5">
        <v>70</v>
      </c>
      <c r="AB441" s="5">
        <v>0.84699999999999998</v>
      </c>
      <c r="AC441" s="5">
        <v>1.8619999999999999E-3</v>
      </c>
    </row>
    <row r="442" spans="1:29" ht="24.7" x14ac:dyDescent="0.5">
      <c r="A442" s="1"/>
      <c r="B442" s="5">
        <v>425</v>
      </c>
      <c r="C442" s="164"/>
      <c r="D442" s="118">
        <v>1237575</v>
      </c>
      <c r="E442" s="6" t="s">
        <v>616</v>
      </c>
      <c r="F442" s="67" t="s">
        <v>53</v>
      </c>
      <c r="G442" s="103" t="s">
        <v>160</v>
      </c>
      <c r="H442" s="49" t="s">
        <v>78</v>
      </c>
      <c r="I442" s="10" t="s">
        <v>1103</v>
      </c>
      <c r="J442" s="157">
        <v>656</v>
      </c>
      <c r="K442" s="8">
        <v>689</v>
      </c>
      <c r="L442" s="156">
        <f t="shared" ref="L442:L488" si="36">ROUND(K442/J442-1,2)</f>
        <v>0.05</v>
      </c>
      <c r="M442" s="125">
        <f>VLOOKUP(F442,Оглавление!$J$4:$K$39,2,FALSE)</f>
        <v>0</v>
      </c>
      <c r="N442" s="8">
        <f t="shared" si="34"/>
        <v>689</v>
      </c>
      <c r="O442" s="105"/>
      <c r="P442" s="8">
        <f t="shared" si="35"/>
        <v>0</v>
      </c>
      <c r="Q442" s="5" t="s">
        <v>1110</v>
      </c>
      <c r="R442" s="14" t="s">
        <v>1107</v>
      </c>
      <c r="S442" s="3" t="s">
        <v>12</v>
      </c>
      <c r="T442" s="3" t="s">
        <v>12</v>
      </c>
      <c r="U442" s="3" t="s">
        <v>12</v>
      </c>
      <c r="V442" s="5">
        <v>8.1000000000000003E-2</v>
      </c>
      <c r="W442" s="5">
        <v>2.52E-4</v>
      </c>
      <c r="X442" s="5">
        <v>10</v>
      </c>
      <c r="Y442" s="5">
        <v>180</v>
      </c>
      <c r="Z442" s="5">
        <v>200</v>
      </c>
      <c r="AA442" s="5">
        <v>70</v>
      </c>
      <c r="AB442" s="5">
        <v>0.80500000000000005</v>
      </c>
      <c r="AC442" s="5">
        <v>2.5200000000000001E-3</v>
      </c>
    </row>
    <row r="443" spans="1:29" ht="24.7" x14ac:dyDescent="0.5">
      <c r="A443" s="1"/>
      <c r="B443" s="5">
        <v>426</v>
      </c>
      <c r="C443" s="164"/>
      <c r="D443" s="118">
        <v>1237576</v>
      </c>
      <c r="E443" s="6" t="s">
        <v>617</v>
      </c>
      <c r="F443" s="67" t="s">
        <v>53</v>
      </c>
      <c r="G443" s="103" t="s">
        <v>160</v>
      </c>
      <c r="H443" s="49" t="s">
        <v>78</v>
      </c>
      <c r="I443" s="10" t="s">
        <v>1103</v>
      </c>
      <c r="J443" s="157">
        <v>546</v>
      </c>
      <c r="K443" s="8">
        <v>573</v>
      </c>
      <c r="L443" s="156">
        <f t="shared" si="36"/>
        <v>0.05</v>
      </c>
      <c r="M443" s="125">
        <f>VLOOKUP(F443,Оглавление!$J$4:$K$39,2,FALSE)</f>
        <v>0</v>
      </c>
      <c r="N443" s="8">
        <f t="shared" si="34"/>
        <v>573</v>
      </c>
      <c r="O443" s="105"/>
      <c r="P443" s="8">
        <f t="shared" si="35"/>
        <v>0</v>
      </c>
      <c r="Q443" s="5" t="s">
        <v>1110</v>
      </c>
      <c r="R443" s="14" t="s">
        <v>1107</v>
      </c>
      <c r="S443" s="3" t="s">
        <v>12</v>
      </c>
      <c r="T443" s="3" t="s">
        <v>12</v>
      </c>
      <c r="U443" s="3" t="s">
        <v>12</v>
      </c>
      <c r="V443" s="5">
        <v>0.10100000000000001</v>
      </c>
      <c r="W443" s="5">
        <v>2.52E-4</v>
      </c>
      <c r="X443" s="5">
        <v>10</v>
      </c>
      <c r="Y443" s="5">
        <v>180</v>
      </c>
      <c r="Z443" s="5">
        <v>200</v>
      </c>
      <c r="AA443" s="5">
        <v>70</v>
      </c>
      <c r="AB443" s="5">
        <v>1.01</v>
      </c>
      <c r="AC443" s="5">
        <v>2.5200000000000001E-3</v>
      </c>
    </row>
    <row r="444" spans="1:29" ht="24.7" x14ac:dyDescent="0.5">
      <c r="A444" s="1"/>
      <c r="B444" s="5">
        <v>427</v>
      </c>
      <c r="C444" s="164"/>
      <c r="D444" s="118">
        <v>1237577</v>
      </c>
      <c r="E444" s="6" t="s">
        <v>618</v>
      </c>
      <c r="F444" s="67" t="s">
        <v>53</v>
      </c>
      <c r="G444" s="103" t="s">
        <v>160</v>
      </c>
      <c r="H444" s="49" t="s">
        <v>78</v>
      </c>
      <c r="I444" s="10" t="s">
        <v>1103</v>
      </c>
      <c r="J444" s="157">
        <v>767</v>
      </c>
      <c r="K444" s="8">
        <v>805</v>
      </c>
      <c r="L444" s="156">
        <f t="shared" si="36"/>
        <v>0.05</v>
      </c>
      <c r="M444" s="125">
        <f>VLOOKUP(F444,Оглавление!$J$4:$K$39,2,FALSE)</f>
        <v>0</v>
      </c>
      <c r="N444" s="8">
        <f t="shared" si="34"/>
        <v>805</v>
      </c>
      <c r="O444" s="105"/>
      <c r="P444" s="8">
        <f t="shared" si="35"/>
        <v>0</v>
      </c>
      <c r="Q444" s="5" t="s">
        <v>1110</v>
      </c>
      <c r="R444" s="14" t="s">
        <v>1107</v>
      </c>
      <c r="S444" s="3" t="s">
        <v>12</v>
      </c>
      <c r="T444" s="3" t="s">
        <v>12</v>
      </c>
      <c r="U444" s="3" t="s">
        <v>12</v>
      </c>
      <c r="V444" s="5">
        <v>0.14799999999999999</v>
      </c>
      <c r="W444" s="5">
        <v>3.3599999999999998E-4</v>
      </c>
      <c r="X444" s="5">
        <v>10</v>
      </c>
      <c r="Y444" s="5" t="s">
        <v>1162</v>
      </c>
      <c r="Z444" s="5" t="s">
        <v>1138</v>
      </c>
      <c r="AA444" s="5">
        <v>70</v>
      </c>
      <c r="AB444" s="5">
        <v>1.4750000000000001</v>
      </c>
      <c r="AC444" s="5">
        <v>3.3600000000000001E-3</v>
      </c>
    </row>
    <row r="445" spans="1:29" ht="24.7" x14ac:dyDescent="0.5">
      <c r="A445" s="1"/>
      <c r="B445" s="5">
        <v>428</v>
      </c>
      <c r="C445" s="164"/>
      <c r="D445" s="118">
        <v>1237579</v>
      </c>
      <c r="E445" s="6" t="s">
        <v>619</v>
      </c>
      <c r="F445" s="67" t="s">
        <v>53</v>
      </c>
      <c r="G445" s="103" t="s">
        <v>160</v>
      </c>
      <c r="H445" s="49" t="s">
        <v>78</v>
      </c>
      <c r="I445" s="10" t="s">
        <v>1103</v>
      </c>
      <c r="J445" s="157">
        <v>969</v>
      </c>
      <c r="K445" s="8">
        <v>1017</v>
      </c>
      <c r="L445" s="156">
        <f t="shared" si="36"/>
        <v>0.05</v>
      </c>
      <c r="M445" s="125">
        <f>VLOOKUP(F445,Оглавление!$J$4:$K$39,2,FALSE)</f>
        <v>0</v>
      </c>
      <c r="N445" s="8">
        <f t="shared" si="34"/>
        <v>1017</v>
      </c>
      <c r="O445" s="105"/>
      <c r="P445" s="8">
        <f t="shared" si="35"/>
        <v>0</v>
      </c>
      <c r="Q445" s="5" t="s">
        <v>1110</v>
      </c>
      <c r="R445" s="14" t="s">
        <v>1107</v>
      </c>
      <c r="S445" s="3" t="s">
        <v>12</v>
      </c>
      <c r="T445" s="3" t="s">
        <v>12</v>
      </c>
      <c r="U445" s="3" t="s">
        <v>12</v>
      </c>
      <c r="V445" s="5">
        <v>0.17799999999999999</v>
      </c>
      <c r="W445" s="5">
        <v>5.04E-4</v>
      </c>
      <c r="X445" s="5">
        <v>5</v>
      </c>
      <c r="Y445" s="5">
        <v>180</v>
      </c>
      <c r="Z445" s="5">
        <v>200</v>
      </c>
      <c r="AA445" s="5">
        <v>70</v>
      </c>
      <c r="AB445" s="5">
        <v>0.89</v>
      </c>
      <c r="AC445" s="5">
        <v>2.5200000000000001E-3</v>
      </c>
    </row>
    <row r="446" spans="1:29" ht="24.7" x14ac:dyDescent="0.5">
      <c r="A446" s="1"/>
      <c r="B446" s="5">
        <v>429</v>
      </c>
      <c r="C446" s="164"/>
      <c r="D446" s="118">
        <v>1237591</v>
      </c>
      <c r="E446" s="6" t="s">
        <v>620</v>
      </c>
      <c r="F446" s="67" t="s">
        <v>53</v>
      </c>
      <c r="G446" s="103" t="s">
        <v>156</v>
      </c>
      <c r="H446" s="49" t="s">
        <v>78</v>
      </c>
      <c r="I446" s="10" t="s">
        <v>1103</v>
      </c>
      <c r="J446" s="157">
        <v>316</v>
      </c>
      <c r="K446" s="8">
        <v>332</v>
      </c>
      <c r="L446" s="156">
        <f t="shared" si="36"/>
        <v>0.05</v>
      </c>
      <c r="M446" s="125">
        <f>VLOOKUP(F446,Оглавление!$J$4:$K$39,2,FALSE)</f>
        <v>0</v>
      </c>
      <c r="N446" s="8">
        <f t="shared" si="34"/>
        <v>332</v>
      </c>
      <c r="O446" s="105"/>
      <c r="P446" s="8">
        <f t="shared" si="35"/>
        <v>0</v>
      </c>
      <c r="Q446" s="5" t="s">
        <v>1110</v>
      </c>
      <c r="R446" s="14" t="s">
        <v>1107</v>
      </c>
      <c r="S446" s="3" t="s">
        <v>12</v>
      </c>
      <c r="T446" s="3" t="s">
        <v>12</v>
      </c>
      <c r="U446" s="3" t="s">
        <v>12</v>
      </c>
      <c r="V446" s="5">
        <v>5.1999999999999998E-2</v>
      </c>
      <c r="W446" s="5">
        <v>1.8599999999999999E-4</v>
      </c>
      <c r="X446" s="5">
        <v>10</v>
      </c>
      <c r="Y446" s="5">
        <v>140</v>
      </c>
      <c r="Z446" s="5">
        <v>190</v>
      </c>
      <c r="AA446" s="5">
        <v>70</v>
      </c>
      <c r="AB446" s="5">
        <v>0.52200000000000002</v>
      </c>
      <c r="AC446" s="5">
        <v>1.8619999999999999E-3</v>
      </c>
    </row>
    <row r="447" spans="1:29" ht="24.7" x14ac:dyDescent="0.5">
      <c r="A447" s="1"/>
      <c r="B447" s="5">
        <v>430</v>
      </c>
      <c r="C447" s="164"/>
      <c r="D447" s="118">
        <v>1237592</v>
      </c>
      <c r="E447" s="6" t="s">
        <v>621</v>
      </c>
      <c r="F447" s="67" t="s">
        <v>53</v>
      </c>
      <c r="G447" s="103" t="s">
        <v>156</v>
      </c>
      <c r="H447" s="49" t="s">
        <v>78</v>
      </c>
      <c r="I447" s="10" t="s">
        <v>1103</v>
      </c>
      <c r="J447" s="157">
        <v>397</v>
      </c>
      <c r="K447" s="8">
        <v>417</v>
      </c>
      <c r="L447" s="156">
        <f t="shared" si="36"/>
        <v>0.05</v>
      </c>
      <c r="M447" s="125">
        <f>VLOOKUP(F447,Оглавление!$J$4:$K$39,2,FALSE)</f>
        <v>0</v>
      </c>
      <c r="N447" s="8">
        <f t="shared" si="34"/>
        <v>417</v>
      </c>
      <c r="O447" s="105"/>
      <c r="P447" s="8">
        <f t="shared" si="35"/>
        <v>0</v>
      </c>
      <c r="Q447" s="5" t="s">
        <v>1110</v>
      </c>
      <c r="R447" s="14" t="s">
        <v>1107</v>
      </c>
      <c r="S447" s="3" t="s">
        <v>12</v>
      </c>
      <c r="T447" s="3" t="s">
        <v>12</v>
      </c>
      <c r="U447" s="3" t="s">
        <v>12</v>
      </c>
      <c r="V447" s="5">
        <v>6.6000000000000003E-2</v>
      </c>
      <c r="W447" s="5">
        <v>1.8599999999999999E-4</v>
      </c>
      <c r="X447" s="5">
        <v>10</v>
      </c>
      <c r="Y447" s="5">
        <v>140</v>
      </c>
      <c r="Z447" s="5">
        <v>190</v>
      </c>
      <c r="AA447" s="5">
        <v>70</v>
      </c>
      <c r="AB447" s="5">
        <v>0.66400000000000003</v>
      </c>
      <c r="AC447" s="5">
        <v>1.8619999999999999E-3</v>
      </c>
    </row>
    <row r="448" spans="1:29" ht="24.7" x14ac:dyDescent="0.5">
      <c r="A448" s="1"/>
      <c r="B448" s="5">
        <v>431</v>
      </c>
      <c r="C448" s="164"/>
      <c r="D448" s="118">
        <v>1237593</v>
      </c>
      <c r="E448" s="6" t="s">
        <v>622</v>
      </c>
      <c r="F448" s="67" t="s">
        <v>53</v>
      </c>
      <c r="G448" s="103" t="s">
        <v>160</v>
      </c>
      <c r="H448" s="49" t="s">
        <v>78</v>
      </c>
      <c r="I448" s="10" t="s">
        <v>1103</v>
      </c>
      <c r="J448" s="157">
        <v>374</v>
      </c>
      <c r="K448" s="8">
        <v>393</v>
      </c>
      <c r="L448" s="156">
        <f t="shared" si="36"/>
        <v>0.05</v>
      </c>
      <c r="M448" s="125">
        <f>VLOOKUP(F448,Оглавление!$J$4:$K$39,2,FALSE)</f>
        <v>0</v>
      </c>
      <c r="N448" s="8">
        <f t="shared" si="34"/>
        <v>393</v>
      </c>
      <c r="O448" s="105"/>
      <c r="P448" s="8">
        <f t="shared" si="35"/>
        <v>0</v>
      </c>
      <c r="Q448" s="5" t="s">
        <v>1110</v>
      </c>
      <c r="R448" s="14" t="s">
        <v>1107</v>
      </c>
      <c r="S448" s="3" t="s">
        <v>12</v>
      </c>
      <c r="T448" s="3" t="s">
        <v>12</v>
      </c>
      <c r="U448" s="3" t="s">
        <v>12</v>
      </c>
      <c r="V448" s="5">
        <v>6.2E-2</v>
      </c>
      <c r="W448" s="5">
        <v>1.8599999999999999E-4</v>
      </c>
      <c r="X448" s="5">
        <v>10</v>
      </c>
      <c r="Y448" s="5">
        <v>140</v>
      </c>
      <c r="Z448" s="5">
        <v>190</v>
      </c>
      <c r="AA448" s="5">
        <v>70</v>
      </c>
      <c r="AB448" s="5">
        <v>0.624</v>
      </c>
      <c r="AC448" s="5">
        <v>1.8619999999999999E-3</v>
      </c>
    </row>
    <row r="449" spans="1:29" ht="24.7" x14ac:dyDescent="0.5">
      <c r="A449" s="1"/>
      <c r="B449" s="5">
        <v>432</v>
      </c>
      <c r="C449" s="164"/>
      <c r="D449" s="118">
        <v>1237594</v>
      </c>
      <c r="E449" s="6" t="s">
        <v>623</v>
      </c>
      <c r="F449" s="67" t="s">
        <v>53</v>
      </c>
      <c r="G449" s="103" t="s">
        <v>160</v>
      </c>
      <c r="H449" s="49" t="s">
        <v>78</v>
      </c>
      <c r="I449" s="10" t="s">
        <v>1103</v>
      </c>
      <c r="J449" s="157">
        <v>436</v>
      </c>
      <c r="K449" s="8">
        <v>458</v>
      </c>
      <c r="L449" s="156">
        <f t="shared" si="36"/>
        <v>0.05</v>
      </c>
      <c r="M449" s="125">
        <f>VLOOKUP(F449,Оглавление!$J$4:$K$39,2,FALSE)</f>
        <v>0</v>
      </c>
      <c r="N449" s="8">
        <f t="shared" si="34"/>
        <v>458</v>
      </c>
      <c r="O449" s="105"/>
      <c r="P449" s="8">
        <f t="shared" si="35"/>
        <v>0</v>
      </c>
      <c r="Q449" s="5" t="s">
        <v>1110</v>
      </c>
      <c r="R449" s="14" t="s">
        <v>1107</v>
      </c>
      <c r="S449" s="3" t="s">
        <v>12</v>
      </c>
      <c r="T449" s="3" t="s">
        <v>12</v>
      </c>
      <c r="U449" s="3" t="s">
        <v>12</v>
      </c>
      <c r="V449" s="5">
        <v>7.2999999999999995E-2</v>
      </c>
      <c r="W449" s="5">
        <v>1.8599999999999999E-4</v>
      </c>
      <c r="X449" s="5">
        <v>10</v>
      </c>
      <c r="Y449" s="5">
        <v>140</v>
      </c>
      <c r="Z449" s="5">
        <v>190</v>
      </c>
      <c r="AA449" s="5">
        <v>70</v>
      </c>
      <c r="AB449" s="5">
        <v>0.72499999999999998</v>
      </c>
      <c r="AC449" s="5">
        <v>1.8619999999999999E-3</v>
      </c>
    </row>
    <row r="450" spans="1:29" ht="24.7" x14ac:dyDescent="0.5">
      <c r="A450" s="1"/>
      <c r="B450" s="5">
        <v>433</v>
      </c>
      <c r="C450" s="164"/>
      <c r="D450" s="118">
        <v>1237596</v>
      </c>
      <c r="E450" s="6" t="s">
        <v>624</v>
      </c>
      <c r="F450" s="67" t="s">
        <v>53</v>
      </c>
      <c r="G450" s="103" t="s">
        <v>160</v>
      </c>
      <c r="H450" s="49" t="s">
        <v>78</v>
      </c>
      <c r="I450" s="10" t="s">
        <v>1103</v>
      </c>
      <c r="J450" s="157">
        <v>550</v>
      </c>
      <c r="K450" s="8">
        <v>578</v>
      </c>
      <c r="L450" s="156">
        <f t="shared" si="36"/>
        <v>0.05</v>
      </c>
      <c r="M450" s="125">
        <f>VLOOKUP(F450,Оглавление!$J$4:$K$39,2,FALSE)</f>
        <v>0</v>
      </c>
      <c r="N450" s="8">
        <f t="shared" si="34"/>
        <v>578</v>
      </c>
      <c r="O450" s="105"/>
      <c r="P450" s="8">
        <f t="shared" si="35"/>
        <v>0</v>
      </c>
      <c r="Q450" s="5" t="s">
        <v>1110</v>
      </c>
      <c r="R450" s="14" t="s">
        <v>1107</v>
      </c>
      <c r="S450" s="3" t="s">
        <v>12</v>
      </c>
      <c r="T450" s="3" t="s">
        <v>12</v>
      </c>
      <c r="U450" s="3" t="s">
        <v>12</v>
      </c>
      <c r="V450" s="5">
        <v>9.0999999999999998E-2</v>
      </c>
      <c r="W450" s="5">
        <v>2.52E-4</v>
      </c>
      <c r="X450" s="5">
        <v>10</v>
      </c>
      <c r="Y450" s="5">
        <v>180</v>
      </c>
      <c r="Z450" s="5">
        <v>200</v>
      </c>
      <c r="AA450" s="5">
        <v>70</v>
      </c>
      <c r="AB450" s="5">
        <v>0.90700000000000003</v>
      </c>
      <c r="AC450" s="5">
        <v>2.5200000000000001E-3</v>
      </c>
    </row>
    <row r="451" spans="1:29" ht="24.7" x14ac:dyDescent="0.5">
      <c r="A451" s="1"/>
      <c r="B451" s="5">
        <v>434</v>
      </c>
      <c r="C451" s="164"/>
      <c r="D451" s="118">
        <v>1237597</v>
      </c>
      <c r="E451" s="6" t="s">
        <v>625</v>
      </c>
      <c r="F451" s="67" t="s">
        <v>53</v>
      </c>
      <c r="G451" s="103" t="s">
        <v>160</v>
      </c>
      <c r="H451" s="49" t="s">
        <v>78</v>
      </c>
      <c r="I451" s="10" t="s">
        <v>1103</v>
      </c>
      <c r="J451" s="157">
        <v>817</v>
      </c>
      <c r="K451" s="8">
        <v>858</v>
      </c>
      <c r="L451" s="156">
        <f t="shared" si="36"/>
        <v>0.05</v>
      </c>
      <c r="M451" s="125">
        <f>VLOOKUP(F451,Оглавление!$J$4:$K$39,2,FALSE)</f>
        <v>0</v>
      </c>
      <c r="N451" s="8">
        <f t="shared" si="34"/>
        <v>858</v>
      </c>
      <c r="O451" s="105"/>
      <c r="P451" s="8">
        <f t="shared" si="35"/>
        <v>0</v>
      </c>
      <c r="Q451" s="5" t="s">
        <v>1110</v>
      </c>
      <c r="R451" s="14" t="s">
        <v>1107</v>
      </c>
      <c r="S451" s="3" t="s">
        <v>12</v>
      </c>
      <c r="T451" s="3" t="s">
        <v>12</v>
      </c>
      <c r="U451" s="3" t="s">
        <v>12</v>
      </c>
      <c r="V451" s="5">
        <v>0.13300000000000001</v>
      </c>
      <c r="W451" s="5">
        <v>2.52E-4</v>
      </c>
      <c r="X451" s="5">
        <v>10</v>
      </c>
      <c r="Y451" s="5">
        <v>180</v>
      </c>
      <c r="Z451" s="5">
        <v>200</v>
      </c>
      <c r="AA451" s="5">
        <v>70</v>
      </c>
      <c r="AB451" s="5">
        <v>1.325</v>
      </c>
      <c r="AC451" s="5">
        <v>2.5200000000000001E-3</v>
      </c>
    </row>
    <row r="452" spans="1:29" ht="24.7" x14ac:dyDescent="0.5">
      <c r="A452" s="1"/>
      <c r="B452" s="5">
        <v>435</v>
      </c>
      <c r="C452" s="164"/>
      <c r="D452" s="118">
        <v>1237598</v>
      </c>
      <c r="E452" s="6" t="s">
        <v>626</v>
      </c>
      <c r="F452" s="67" t="s">
        <v>53</v>
      </c>
      <c r="G452" s="103" t="s">
        <v>160</v>
      </c>
      <c r="H452" s="49" t="s">
        <v>78</v>
      </c>
      <c r="I452" s="10" t="s">
        <v>1103</v>
      </c>
      <c r="J452" s="157">
        <v>1048</v>
      </c>
      <c r="K452" s="8">
        <v>1100</v>
      </c>
      <c r="L452" s="156">
        <f t="shared" si="36"/>
        <v>0.05</v>
      </c>
      <c r="M452" s="125">
        <f>VLOOKUP(F452,Оглавление!$J$4:$K$39,2,FALSE)</f>
        <v>0</v>
      </c>
      <c r="N452" s="8">
        <f t="shared" si="34"/>
        <v>1100</v>
      </c>
      <c r="O452" s="105"/>
      <c r="P452" s="8">
        <f t="shared" si="35"/>
        <v>0</v>
      </c>
      <c r="Q452" s="5" t="s">
        <v>1110</v>
      </c>
      <c r="R452" s="14" t="s">
        <v>1107</v>
      </c>
      <c r="S452" s="3" t="s">
        <v>12</v>
      </c>
      <c r="T452" s="3" t="s">
        <v>12</v>
      </c>
      <c r="U452" s="3" t="s">
        <v>12</v>
      </c>
      <c r="V452" s="5">
        <v>0.17</v>
      </c>
      <c r="W452" s="5">
        <v>3.7199999999999999E-4</v>
      </c>
      <c r="X452" s="5">
        <v>5</v>
      </c>
      <c r="Y452" s="5" t="s">
        <v>1166</v>
      </c>
      <c r="Z452" s="5" t="s">
        <v>1167</v>
      </c>
      <c r="AA452" s="5">
        <v>70</v>
      </c>
      <c r="AB452" s="5">
        <v>0.85</v>
      </c>
      <c r="AC452" s="5">
        <v>1.8619999999999999E-3</v>
      </c>
    </row>
    <row r="453" spans="1:29" ht="24.7" x14ac:dyDescent="0.5">
      <c r="A453" s="1"/>
      <c r="B453" s="5">
        <v>436</v>
      </c>
      <c r="C453" s="164"/>
      <c r="D453" s="118">
        <v>1237611</v>
      </c>
      <c r="E453" s="6" t="s">
        <v>627</v>
      </c>
      <c r="F453" s="67" t="s">
        <v>53</v>
      </c>
      <c r="G453" s="103" t="s">
        <v>156</v>
      </c>
      <c r="H453" s="49" t="s">
        <v>78</v>
      </c>
      <c r="I453" s="10" t="s">
        <v>1103</v>
      </c>
      <c r="J453" s="157">
        <v>413</v>
      </c>
      <c r="K453" s="8">
        <v>434</v>
      </c>
      <c r="L453" s="156">
        <f t="shared" si="36"/>
        <v>0.05</v>
      </c>
      <c r="M453" s="125">
        <f>VLOOKUP(F453,Оглавление!$J$4:$K$39,2,FALSE)</f>
        <v>0</v>
      </c>
      <c r="N453" s="8">
        <f t="shared" si="34"/>
        <v>434</v>
      </c>
      <c r="O453" s="105"/>
      <c r="P453" s="8">
        <f t="shared" si="35"/>
        <v>0</v>
      </c>
      <c r="Q453" s="5" t="s">
        <v>1110</v>
      </c>
      <c r="R453" s="14" t="s">
        <v>1107</v>
      </c>
      <c r="S453" s="3" t="s">
        <v>12</v>
      </c>
      <c r="T453" s="3" t="s">
        <v>12</v>
      </c>
      <c r="U453" s="3" t="s">
        <v>12</v>
      </c>
      <c r="V453" s="5">
        <v>0.06</v>
      </c>
      <c r="W453" s="5">
        <v>2.52E-4</v>
      </c>
      <c r="X453" s="5">
        <v>10</v>
      </c>
      <c r="Y453" s="5">
        <v>180</v>
      </c>
      <c r="Z453" s="5">
        <v>200</v>
      </c>
      <c r="AA453" s="5">
        <v>70</v>
      </c>
      <c r="AB453" s="5">
        <v>0.6</v>
      </c>
      <c r="AC453" s="5">
        <v>2.5200000000000001E-3</v>
      </c>
    </row>
    <row r="454" spans="1:29" ht="24.7" x14ac:dyDescent="0.5">
      <c r="A454" s="1"/>
      <c r="B454" s="5">
        <v>437</v>
      </c>
      <c r="C454" s="164"/>
      <c r="D454" s="118">
        <v>1237612</v>
      </c>
      <c r="E454" s="6" t="s">
        <v>628</v>
      </c>
      <c r="F454" s="67" t="s">
        <v>53</v>
      </c>
      <c r="G454" s="103" t="s">
        <v>156</v>
      </c>
      <c r="H454" s="49" t="s">
        <v>78</v>
      </c>
      <c r="I454" s="10" t="s">
        <v>1103</v>
      </c>
      <c r="J454" s="157">
        <v>517</v>
      </c>
      <c r="K454" s="8">
        <v>543</v>
      </c>
      <c r="L454" s="156">
        <f t="shared" si="36"/>
        <v>0.05</v>
      </c>
      <c r="M454" s="125">
        <f>VLOOKUP(F454,Оглавление!$J$4:$K$39,2,FALSE)</f>
        <v>0</v>
      </c>
      <c r="N454" s="8">
        <f t="shared" si="34"/>
        <v>543</v>
      </c>
      <c r="O454" s="105"/>
      <c r="P454" s="8">
        <f t="shared" si="35"/>
        <v>0</v>
      </c>
      <c r="Q454" s="5" t="s">
        <v>1110</v>
      </c>
      <c r="R454" s="14" t="s">
        <v>1107</v>
      </c>
      <c r="S454" s="3" t="s">
        <v>12</v>
      </c>
      <c r="T454" s="3" t="s">
        <v>12</v>
      </c>
      <c r="U454" s="3" t="s">
        <v>12</v>
      </c>
      <c r="V454" s="5">
        <v>7.4999999999999997E-2</v>
      </c>
      <c r="W454" s="5">
        <v>2.52E-4</v>
      </c>
      <c r="X454" s="5">
        <v>10</v>
      </c>
      <c r="Y454" s="5">
        <v>180</v>
      </c>
      <c r="Z454" s="5">
        <v>200</v>
      </c>
      <c r="AA454" s="5">
        <v>70</v>
      </c>
      <c r="AB454" s="5">
        <v>0.75</v>
      </c>
      <c r="AC454" s="5">
        <v>2.5200000000000001E-3</v>
      </c>
    </row>
    <row r="455" spans="1:29" ht="24.7" x14ac:dyDescent="0.5">
      <c r="A455" s="1"/>
      <c r="B455" s="5">
        <v>438</v>
      </c>
      <c r="C455" s="164"/>
      <c r="D455" s="118">
        <v>1237613</v>
      </c>
      <c r="E455" s="6" t="s">
        <v>629</v>
      </c>
      <c r="F455" s="67" t="s">
        <v>53</v>
      </c>
      <c r="G455" s="103" t="s">
        <v>160</v>
      </c>
      <c r="H455" s="49" t="s">
        <v>78</v>
      </c>
      <c r="I455" s="10" t="s">
        <v>1103</v>
      </c>
      <c r="J455" s="157">
        <v>517</v>
      </c>
      <c r="K455" s="8">
        <v>543</v>
      </c>
      <c r="L455" s="156">
        <f t="shared" si="36"/>
        <v>0.05</v>
      </c>
      <c r="M455" s="125">
        <f>VLOOKUP(F455,Оглавление!$J$4:$K$39,2,FALSE)</f>
        <v>0</v>
      </c>
      <c r="N455" s="8">
        <f t="shared" ref="N455:N516" si="37">K455*(1-M455)</f>
        <v>543</v>
      </c>
      <c r="O455" s="105"/>
      <c r="P455" s="8">
        <f t="shared" si="35"/>
        <v>0</v>
      </c>
      <c r="Q455" s="5" t="s">
        <v>1110</v>
      </c>
      <c r="R455" s="14" t="s">
        <v>1107</v>
      </c>
      <c r="S455" s="3" t="s">
        <v>12</v>
      </c>
      <c r="T455" s="3" t="s">
        <v>12</v>
      </c>
      <c r="U455" s="3" t="s">
        <v>12</v>
      </c>
      <c r="V455" s="5">
        <v>7.4999999999999997E-2</v>
      </c>
      <c r="W455" s="5">
        <v>2.52E-4</v>
      </c>
      <c r="X455" s="5">
        <v>10</v>
      </c>
      <c r="Y455" s="5">
        <v>180</v>
      </c>
      <c r="Z455" s="5">
        <v>200</v>
      </c>
      <c r="AA455" s="5">
        <v>70</v>
      </c>
      <c r="AB455" s="5">
        <v>0.747</v>
      </c>
      <c r="AC455" s="5">
        <v>2.5200000000000001E-3</v>
      </c>
    </row>
    <row r="456" spans="1:29" ht="24.7" x14ac:dyDescent="0.5">
      <c r="A456" s="1"/>
      <c r="B456" s="5">
        <v>439</v>
      </c>
      <c r="C456" s="164"/>
      <c r="D456" s="118">
        <v>1237614</v>
      </c>
      <c r="E456" s="6" t="s">
        <v>630</v>
      </c>
      <c r="F456" s="67" t="s">
        <v>53</v>
      </c>
      <c r="G456" s="103" t="s">
        <v>160</v>
      </c>
      <c r="H456" s="49" t="s">
        <v>78</v>
      </c>
      <c r="I456" s="10" t="s">
        <v>1103</v>
      </c>
      <c r="J456" s="157">
        <v>625</v>
      </c>
      <c r="K456" s="8">
        <v>656</v>
      </c>
      <c r="L456" s="156">
        <f t="shared" si="36"/>
        <v>0.05</v>
      </c>
      <c r="M456" s="125">
        <f>VLOOKUP(F456,Оглавление!$J$4:$K$39,2,FALSE)</f>
        <v>0</v>
      </c>
      <c r="N456" s="8">
        <f t="shared" si="37"/>
        <v>656</v>
      </c>
      <c r="O456" s="105"/>
      <c r="P456" s="8">
        <f t="shared" si="35"/>
        <v>0</v>
      </c>
      <c r="Q456" s="5" t="s">
        <v>1110</v>
      </c>
      <c r="R456" s="14" t="s">
        <v>1107</v>
      </c>
      <c r="S456" s="3" t="s">
        <v>12</v>
      </c>
      <c r="T456" s="3" t="s">
        <v>12</v>
      </c>
      <c r="U456" s="3" t="s">
        <v>12</v>
      </c>
      <c r="V456" s="5">
        <v>9.0999999999999998E-2</v>
      </c>
      <c r="W456" s="5">
        <v>3.3599999999999998E-4</v>
      </c>
      <c r="X456" s="5">
        <v>10</v>
      </c>
      <c r="Y456" s="5">
        <v>200</v>
      </c>
      <c r="Z456" s="5">
        <v>240</v>
      </c>
      <c r="AA456" s="5">
        <v>70</v>
      </c>
      <c r="AB456" s="5">
        <v>0.90500000000000003</v>
      </c>
      <c r="AC456" s="5">
        <v>3.3600000000000001E-3</v>
      </c>
    </row>
    <row r="457" spans="1:29" ht="24.7" x14ac:dyDescent="0.5">
      <c r="A457" s="1"/>
      <c r="B457" s="5">
        <v>440</v>
      </c>
      <c r="C457" s="164"/>
      <c r="D457" s="118">
        <v>1237616</v>
      </c>
      <c r="E457" s="6" t="s">
        <v>631</v>
      </c>
      <c r="F457" s="67" t="s">
        <v>53</v>
      </c>
      <c r="G457" s="103" t="s">
        <v>160</v>
      </c>
      <c r="H457" s="49" t="s">
        <v>78</v>
      </c>
      <c r="I457" s="10" t="s">
        <v>1103</v>
      </c>
      <c r="J457" s="157">
        <v>836</v>
      </c>
      <c r="K457" s="8">
        <v>878</v>
      </c>
      <c r="L457" s="156">
        <f t="shared" si="36"/>
        <v>0.05</v>
      </c>
      <c r="M457" s="125">
        <f>VLOOKUP(F457,Оглавление!$J$4:$K$39,2,FALSE)</f>
        <v>0</v>
      </c>
      <c r="N457" s="8">
        <f t="shared" si="37"/>
        <v>878</v>
      </c>
      <c r="O457" s="105"/>
      <c r="P457" s="8">
        <f t="shared" si="35"/>
        <v>0</v>
      </c>
      <c r="Q457" s="5" t="s">
        <v>1110</v>
      </c>
      <c r="R457" s="14" t="s">
        <v>1107</v>
      </c>
      <c r="S457" s="3" t="s">
        <v>12</v>
      </c>
      <c r="T457" s="3" t="s">
        <v>12</v>
      </c>
      <c r="U457" s="3" t="s">
        <v>12</v>
      </c>
      <c r="V457" s="5">
        <v>0.121</v>
      </c>
      <c r="W457" s="5">
        <v>3.3599999999999998E-4</v>
      </c>
      <c r="X457" s="5">
        <v>10</v>
      </c>
      <c r="Y457" s="5">
        <v>200</v>
      </c>
      <c r="Z457" s="5">
        <v>240</v>
      </c>
      <c r="AA457" s="5">
        <v>70</v>
      </c>
      <c r="AB457" s="5">
        <v>1.21</v>
      </c>
      <c r="AC457" s="5">
        <v>3.3600000000000001E-3</v>
      </c>
    </row>
    <row r="458" spans="1:29" ht="24.7" x14ac:dyDescent="0.5">
      <c r="A458" s="1"/>
      <c r="B458" s="5">
        <v>441</v>
      </c>
      <c r="C458" s="164"/>
      <c r="D458" s="118">
        <v>1237619</v>
      </c>
      <c r="E458" s="6" t="s">
        <v>632</v>
      </c>
      <c r="F458" s="67" t="s">
        <v>53</v>
      </c>
      <c r="G458" s="103" t="s">
        <v>160</v>
      </c>
      <c r="H458" s="49" t="s">
        <v>78</v>
      </c>
      <c r="I458" s="10" t="s">
        <v>1103</v>
      </c>
      <c r="J458" s="157">
        <v>1489</v>
      </c>
      <c r="K458" s="8">
        <v>1563</v>
      </c>
      <c r="L458" s="156">
        <f t="shared" si="36"/>
        <v>0.05</v>
      </c>
      <c r="M458" s="125">
        <f>VLOOKUP(F458,Оглавление!$J$4:$K$39,2,FALSE)</f>
        <v>0</v>
      </c>
      <c r="N458" s="8">
        <f t="shared" si="37"/>
        <v>1563</v>
      </c>
      <c r="O458" s="105"/>
      <c r="P458" s="8">
        <f t="shared" si="35"/>
        <v>0</v>
      </c>
      <c r="Q458" s="5" t="s">
        <v>1110</v>
      </c>
      <c r="R458" s="14" t="s">
        <v>1107</v>
      </c>
      <c r="S458" s="3" t="s">
        <v>12</v>
      </c>
      <c r="T458" s="3" t="s">
        <v>12</v>
      </c>
      <c r="U458" s="3" t="s">
        <v>12</v>
      </c>
      <c r="V458" s="5">
        <v>0.217</v>
      </c>
      <c r="W458" s="5">
        <v>6.7199999999999996E-4</v>
      </c>
      <c r="X458" s="5">
        <v>5</v>
      </c>
      <c r="Y458" s="5" t="s">
        <v>1138</v>
      </c>
      <c r="Z458" s="5" t="s">
        <v>1162</v>
      </c>
      <c r="AA458" s="5">
        <v>70</v>
      </c>
      <c r="AB458" s="5">
        <v>1.085</v>
      </c>
      <c r="AC458" s="5">
        <v>3.3600000000000001E-3</v>
      </c>
    </row>
    <row r="459" spans="1:29" ht="24.7" x14ac:dyDescent="0.5">
      <c r="A459" s="1"/>
      <c r="B459" s="5">
        <v>442</v>
      </c>
      <c r="C459" s="165"/>
      <c r="D459" s="119">
        <v>1237621</v>
      </c>
      <c r="E459" s="6" t="s">
        <v>633</v>
      </c>
      <c r="F459" s="67" t="s">
        <v>53</v>
      </c>
      <c r="G459" s="103" t="s">
        <v>156</v>
      </c>
      <c r="H459" s="49" t="s">
        <v>78</v>
      </c>
      <c r="I459" s="10" t="s">
        <v>1103</v>
      </c>
      <c r="J459" s="157">
        <v>400</v>
      </c>
      <c r="K459" s="8">
        <v>420</v>
      </c>
      <c r="L459" s="156">
        <f t="shared" si="36"/>
        <v>0.05</v>
      </c>
      <c r="M459" s="125">
        <f>VLOOKUP(F459,Оглавление!$J$4:$K$39,2,FALSE)</f>
        <v>0</v>
      </c>
      <c r="N459" s="8">
        <f t="shared" si="37"/>
        <v>420</v>
      </c>
      <c r="O459" s="105"/>
      <c r="P459" s="8">
        <f t="shared" ref="P459:P488" si="38">N459*O459</f>
        <v>0</v>
      </c>
      <c r="Q459" s="5" t="s">
        <v>1110</v>
      </c>
      <c r="R459" s="14" t="s">
        <v>1107</v>
      </c>
      <c r="S459" s="3" t="s">
        <v>12</v>
      </c>
      <c r="T459" s="3" t="s">
        <v>12</v>
      </c>
      <c r="U459" s="3" t="s">
        <v>12</v>
      </c>
      <c r="V459" s="5">
        <v>0.06</v>
      </c>
      <c r="W459" s="5">
        <v>1.8599999999999999E-4</v>
      </c>
      <c r="X459" s="5">
        <v>10</v>
      </c>
      <c r="Y459" s="5" t="s">
        <v>1167</v>
      </c>
      <c r="Z459" s="5" t="s">
        <v>1166</v>
      </c>
      <c r="AA459" s="5">
        <v>70</v>
      </c>
      <c r="AB459" s="5">
        <v>0.6</v>
      </c>
      <c r="AC459" s="5">
        <v>1.8619999999999999E-3</v>
      </c>
    </row>
    <row r="460" spans="1:29" ht="24.7" x14ac:dyDescent="0.5">
      <c r="A460" s="1"/>
      <c r="B460" s="5">
        <v>443</v>
      </c>
      <c r="C460" s="165"/>
      <c r="D460" s="118">
        <v>1237622</v>
      </c>
      <c r="E460" s="6" t="s">
        <v>634</v>
      </c>
      <c r="F460" s="67" t="s">
        <v>53</v>
      </c>
      <c r="G460" s="103" t="s">
        <v>156</v>
      </c>
      <c r="H460" s="49" t="s">
        <v>78</v>
      </c>
      <c r="I460" s="10" t="s">
        <v>1103</v>
      </c>
      <c r="J460" s="157">
        <v>520</v>
      </c>
      <c r="K460" s="8">
        <v>546</v>
      </c>
      <c r="L460" s="156">
        <f t="shared" si="36"/>
        <v>0.05</v>
      </c>
      <c r="M460" s="125">
        <f>VLOOKUP(F460,Оглавление!$J$4:$K$39,2,FALSE)</f>
        <v>0</v>
      </c>
      <c r="N460" s="8">
        <f t="shared" si="37"/>
        <v>546</v>
      </c>
      <c r="O460" s="105"/>
      <c r="P460" s="8">
        <f t="shared" si="38"/>
        <v>0</v>
      </c>
      <c r="Q460" s="5" t="s">
        <v>1110</v>
      </c>
      <c r="R460" s="14" t="s">
        <v>1107</v>
      </c>
      <c r="S460" s="3" t="s">
        <v>12</v>
      </c>
      <c r="T460" s="3" t="s">
        <v>12</v>
      </c>
      <c r="U460" s="3" t="s">
        <v>12</v>
      </c>
      <c r="V460" s="5" t="s">
        <v>12</v>
      </c>
      <c r="W460" s="5" t="s">
        <v>12</v>
      </c>
      <c r="X460" s="5">
        <v>10</v>
      </c>
      <c r="Y460" s="5" t="s">
        <v>12</v>
      </c>
      <c r="Z460" s="5" t="s">
        <v>12</v>
      </c>
      <c r="AA460" s="5" t="s">
        <v>12</v>
      </c>
      <c r="AB460" s="5" t="s">
        <v>12</v>
      </c>
      <c r="AC460" s="5" t="s">
        <v>12</v>
      </c>
    </row>
    <row r="461" spans="1:29" ht="24.7" x14ac:dyDescent="0.5">
      <c r="A461" s="1"/>
      <c r="B461" s="5">
        <v>444</v>
      </c>
      <c r="C461" s="165"/>
      <c r="D461" s="118">
        <v>1237623</v>
      </c>
      <c r="E461" s="6" t="s">
        <v>635</v>
      </c>
      <c r="F461" s="67" t="s">
        <v>53</v>
      </c>
      <c r="G461" s="103" t="s">
        <v>160</v>
      </c>
      <c r="H461" s="49" t="s">
        <v>78</v>
      </c>
      <c r="I461" s="10" t="s">
        <v>1103</v>
      </c>
      <c r="J461" s="157">
        <v>484</v>
      </c>
      <c r="K461" s="8">
        <v>508</v>
      </c>
      <c r="L461" s="156">
        <f t="shared" si="36"/>
        <v>0.05</v>
      </c>
      <c r="M461" s="125">
        <f>VLOOKUP(F461,Оглавление!$J$4:$K$39,2,FALSE)</f>
        <v>0</v>
      </c>
      <c r="N461" s="8">
        <f t="shared" si="37"/>
        <v>508</v>
      </c>
      <c r="O461" s="105"/>
      <c r="P461" s="8">
        <f t="shared" si="38"/>
        <v>0</v>
      </c>
      <c r="Q461" s="5" t="s">
        <v>1110</v>
      </c>
      <c r="R461" s="14" t="s">
        <v>1107</v>
      </c>
      <c r="S461" s="3" t="s">
        <v>12</v>
      </c>
      <c r="T461" s="3" t="s">
        <v>12</v>
      </c>
      <c r="U461" s="3" t="s">
        <v>12</v>
      </c>
      <c r="V461" s="5">
        <v>7.2999999999999995E-2</v>
      </c>
      <c r="W461" s="5">
        <v>2.52E-4</v>
      </c>
      <c r="X461" s="5">
        <v>10</v>
      </c>
      <c r="Y461" s="5">
        <v>180</v>
      </c>
      <c r="Z461" s="5">
        <v>200</v>
      </c>
      <c r="AA461" s="5">
        <v>70</v>
      </c>
      <c r="AB461" s="5">
        <v>0.73199999999999998</v>
      </c>
      <c r="AC461" s="5">
        <v>2.5200000000000001E-3</v>
      </c>
    </row>
    <row r="462" spans="1:29" ht="24.7" x14ac:dyDescent="0.5">
      <c r="A462" s="1"/>
      <c r="B462" s="5">
        <v>445</v>
      </c>
      <c r="C462" s="165"/>
      <c r="D462" s="118">
        <v>1237624</v>
      </c>
      <c r="E462" s="6" t="s">
        <v>636</v>
      </c>
      <c r="F462" s="67" t="s">
        <v>53</v>
      </c>
      <c r="G462" s="103" t="s">
        <v>160</v>
      </c>
      <c r="H462" s="49" t="s">
        <v>78</v>
      </c>
      <c r="I462" s="10" t="s">
        <v>1103</v>
      </c>
      <c r="J462" s="157">
        <v>604</v>
      </c>
      <c r="K462" s="8">
        <v>634</v>
      </c>
      <c r="L462" s="156">
        <f t="shared" si="36"/>
        <v>0.05</v>
      </c>
      <c r="M462" s="125">
        <f>VLOOKUP(F462,Оглавление!$J$4:$K$39,2,FALSE)</f>
        <v>0</v>
      </c>
      <c r="N462" s="8">
        <f t="shared" si="37"/>
        <v>634</v>
      </c>
      <c r="O462" s="105"/>
      <c r="P462" s="8">
        <f t="shared" si="38"/>
        <v>0</v>
      </c>
      <c r="Q462" s="5" t="s">
        <v>1110</v>
      </c>
      <c r="R462" s="14" t="s">
        <v>1107</v>
      </c>
      <c r="S462" s="3" t="s">
        <v>12</v>
      </c>
      <c r="T462" s="3" t="s">
        <v>12</v>
      </c>
      <c r="U462" s="3" t="s">
        <v>12</v>
      </c>
      <c r="V462" s="5">
        <v>9.2999999999999999E-2</v>
      </c>
      <c r="W462" s="5">
        <v>3.3599999999999998E-4</v>
      </c>
      <c r="X462" s="5">
        <v>10</v>
      </c>
      <c r="Y462" s="5">
        <v>200</v>
      </c>
      <c r="Z462" s="5">
        <v>240</v>
      </c>
      <c r="AA462" s="5">
        <v>70</v>
      </c>
      <c r="AB462" s="5">
        <v>0.93</v>
      </c>
      <c r="AC462" s="5">
        <v>3.3600000000000001E-3</v>
      </c>
    </row>
    <row r="463" spans="1:29" ht="24.7" x14ac:dyDescent="0.5">
      <c r="A463" s="1"/>
      <c r="B463" s="5">
        <v>446</v>
      </c>
      <c r="C463" s="165"/>
      <c r="D463" s="118">
        <v>1237625</v>
      </c>
      <c r="E463" s="6" t="s">
        <v>637</v>
      </c>
      <c r="F463" s="67" t="s">
        <v>53</v>
      </c>
      <c r="G463" s="103" t="s">
        <v>160</v>
      </c>
      <c r="H463" s="49" t="s">
        <v>78</v>
      </c>
      <c r="I463" s="10" t="s">
        <v>1103</v>
      </c>
      <c r="J463" s="157">
        <v>804</v>
      </c>
      <c r="K463" s="8">
        <v>844</v>
      </c>
      <c r="L463" s="156">
        <f t="shared" si="36"/>
        <v>0.05</v>
      </c>
      <c r="M463" s="125">
        <f>VLOOKUP(F463,Оглавление!$J$4:$K$39,2,FALSE)</f>
        <v>0</v>
      </c>
      <c r="N463" s="8">
        <f t="shared" si="37"/>
        <v>844</v>
      </c>
      <c r="O463" s="105"/>
      <c r="P463" s="8">
        <f t="shared" si="38"/>
        <v>0</v>
      </c>
      <c r="Q463" s="5" t="s">
        <v>1110</v>
      </c>
      <c r="R463" s="14" t="s">
        <v>1107</v>
      </c>
      <c r="S463" s="3" t="s">
        <v>12</v>
      </c>
      <c r="T463" s="3" t="s">
        <v>12</v>
      </c>
      <c r="U463" s="3" t="s">
        <v>12</v>
      </c>
      <c r="V463" s="5">
        <v>0.121</v>
      </c>
      <c r="W463" s="5">
        <v>3.3599999999999998E-4</v>
      </c>
      <c r="X463" s="5">
        <v>10</v>
      </c>
      <c r="Y463" s="5">
        <v>200</v>
      </c>
      <c r="Z463" s="5">
        <v>240</v>
      </c>
      <c r="AA463" s="5">
        <v>70</v>
      </c>
      <c r="AB463" s="5">
        <v>1.2050000000000001</v>
      </c>
      <c r="AC463" s="5">
        <v>3.3600000000000001E-3</v>
      </c>
    </row>
    <row r="464" spans="1:29" ht="24.7" x14ac:dyDescent="0.5">
      <c r="A464" s="1"/>
      <c r="B464" s="5">
        <v>447</v>
      </c>
      <c r="C464" s="165"/>
      <c r="D464" s="119">
        <v>1237631</v>
      </c>
      <c r="E464" s="6" t="s">
        <v>638</v>
      </c>
      <c r="F464" s="67" t="s">
        <v>53</v>
      </c>
      <c r="G464" s="103" t="s">
        <v>156</v>
      </c>
      <c r="H464" s="49" t="s">
        <v>78</v>
      </c>
      <c r="I464" s="10" t="s">
        <v>1103</v>
      </c>
      <c r="J464" s="157">
        <v>433</v>
      </c>
      <c r="K464" s="8">
        <v>455</v>
      </c>
      <c r="L464" s="156">
        <f t="shared" si="36"/>
        <v>0.05</v>
      </c>
      <c r="M464" s="125">
        <f>VLOOKUP(F464,Оглавление!$J$4:$K$39,2,FALSE)</f>
        <v>0</v>
      </c>
      <c r="N464" s="8">
        <f t="shared" si="37"/>
        <v>455</v>
      </c>
      <c r="O464" s="105"/>
      <c r="P464" s="8">
        <f t="shared" si="38"/>
        <v>0</v>
      </c>
      <c r="Q464" s="5" t="s">
        <v>1110</v>
      </c>
      <c r="R464" s="14" t="s">
        <v>1107</v>
      </c>
      <c r="S464" s="3" t="s">
        <v>12</v>
      </c>
      <c r="T464" s="3" t="s">
        <v>12</v>
      </c>
      <c r="U464" s="3" t="s">
        <v>12</v>
      </c>
      <c r="V464" s="5">
        <v>6.6000000000000003E-2</v>
      </c>
      <c r="W464" s="5">
        <v>2.52E-4</v>
      </c>
      <c r="X464" s="5">
        <v>10</v>
      </c>
      <c r="Y464" s="5">
        <v>180</v>
      </c>
      <c r="Z464" s="5">
        <v>200</v>
      </c>
      <c r="AA464" s="5">
        <v>70</v>
      </c>
      <c r="AB464" s="5">
        <v>0.65700000000000003</v>
      </c>
      <c r="AC464" s="5">
        <v>2.5200000000000001E-3</v>
      </c>
    </row>
    <row r="465" spans="1:29" ht="24.7" x14ac:dyDescent="0.5">
      <c r="A465" s="1"/>
      <c r="B465" s="5">
        <v>448</v>
      </c>
      <c r="C465" s="165"/>
      <c r="D465" s="118">
        <v>1237633</v>
      </c>
      <c r="E465" s="6" t="s">
        <v>639</v>
      </c>
      <c r="F465" s="67" t="s">
        <v>53</v>
      </c>
      <c r="G465" s="103" t="s">
        <v>160</v>
      </c>
      <c r="H465" s="49" t="s">
        <v>78</v>
      </c>
      <c r="I465" s="10" t="s">
        <v>1103</v>
      </c>
      <c r="J465" s="157">
        <v>530</v>
      </c>
      <c r="K465" s="8">
        <v>557</v>
      </c>
      <c r="L465" s="156">
        <f t="shared" si="36"/>
        <v>0.05</v>
      </c>
      <c r="M465" s="125">
        <f>VLOOKUP(F465,Оглавление!$J$4:$K$39,2,FALSE)</f>
        <v>0</v>
      </c>
      <c r="N465" s="8">
        <f t="shared" si="37"/>
        <v>557</v>
      </c>
      <c r="O465" s="105"/>
      <c r="P465" s="8">
        <f t="shared" si="38"/>
        <v>0</v>
      </c>
      <c r="Q465" s="5" t="s">
        <v>1110</v>
      </c>
      <c r="R465" s="14" t="s">
        <v>1107</v>
      </c>
      <c r="S465" s="3" t="s">
        <v>12</v>
      </c>
      <c r="T465" s="3" t="s">
        <v>12</v>
      </c>
      <c r="U465" s="3" t="s">
        <v>12</v>
      </c>
      <c r="V465" s="5">
        <v>8.1000000000000003E-2</v>
      </c>
      <c r="W465" s="5">
        <v>2.52E-4</v>
      </c>
      <c r="X465" s="5">
        <v>10</v>
      </c>
      <c r="Y465" s="5">
        <v>180</v>
      </c>
      <c r="Z465" s="5">
        <v>200</v>
      </c>
      <c r="AA465" s="5">
        <v>70</v>
      </c>
      <c r="AB465" s="5">
        <v>0.80700000000000005</v>
      </c>
      <c r="AC465" s="5">
        <v>2.5200000000000001E-3</v>
      </c>
    </row>
    <row r="466" spans="1:29" ht="24.7" x14ac:dyDescent="0.5">
      <c r="A466" s="1"/>
      <c r="B466" s="5">
        <v>449</v>
      </c>
      <c r="C466" s="165"/>
      <c r="D466" s="118">
        <v>1237634</v>
      </c>
      <c r="E466" s="6" t="s">
        <v>640</v>
      </c>
      <c r="F466" s="67" t="s">
        <v>53</v>
      </c>
      <c r="G466" s="103" t="s">
        <v>160</v>
      </c>
      <c r="H466" s="49" t="s">
        <v>78</v>
      </c>
      <c r="I466" s="10" t="s">
        <v>1103</v>
      </c>
      <c r="J466" s="157">
        <v>657</v>
      </c>
      <c r="K466" s="8">
        <v>690</v>
      </c>
      <c r="L466" s="156">
        <f t="shared" si="36"/>
        <v>0.05</v>
      </c>
      <c r="M466" s="125">
        <f>VLOOKUP(F466,Оглавление!$J$4:$K$39,2,FALSE)</f>
        <v>0</v>
      </c>
      <c r="N466" s="8">
        <f t="shared" si="37"/>
        <v>690</v>
      </c>
      <c r="O466" s="105"/>
      <c r="P466" s="8">
        <f t="shared" si="38"/>
        <v>0</v>
      </c>
      <c r="Q466" s="5" t="s">
        <v>1110</v>
      </c>
      <c r="R466" s="14" t="s">
        <v>1107</v>
      </c>
      <c r="S466" s="3" t="s">
        <v>12</v>
      </c>
      <c r="T466" s="3" t="s">
        <v>12</v>
      </c>
      <c r="U466" s="3" t="s">
        <v>12</v>
      </c>
      <c r="V466" s="5">
        <v>9.9000000000000005E-2</v>
      </c>
      <c r="W466" s="5">
        <v>3.3599999999999998E-4</v>
      </c>
      <c r="X466" s="5">
        <v>10</v>
      </c>
      <c r="Y466" s="5">
        <v>200</v>
      </c>
      <c r="Z466" s="5">
        <v>240</v>
      </c>
      <c r="AA466" s="5">
        <v>70</v>
      </c>
      <c r="AB466" s="5">
        <v>0.99</v>
      </c>
      <c r="AC466" s="5">
        <v>3.3600000000000001E-3</v>
      </c>
    </row>
    <row r="467" spans="1:29" ht="24.7" x14ac:dyDescent="0.5">
      <c r="A467" s="1"/>
      <c r="B467" s="5">
        <v>450</v>
      </c>
      <c r="C467" s="165"/>
      <c r="D467" s="118">
        <v>1237635</v>
      </c>
      <c r="E467" s="6" t="s">
        <v>641</v>
      </c>
      <c r="F467" s="67" t="s">
        <v>53</v>
      </c>
      <c r="G467" s="103" t="s">
        <v>160</v>
      </c>
      <c r="H467" s="49" t="s">
        <v>78</v>
      </c>
      <c r="I467" s="10" t="s">
        <v>1103</v>
      </c>
      <c r="J467" s="157">
        <v>892</v>
      </c>
      <c r="K467" s="8">
        <v>937</v>
      </c>
      <c r="L467" s="156">
        <f t="shared" si="36"/>
        <v>0.05</v>
      </c>
      <c r="M467" s="125">
        <f>VLOOKUP(F467,Оглавление!$J$4:$K$39,2,FALSE)</f>
        <v>0</v>
      </c>
      <c r="N467" s="8">
        <f t="shared" si="37"/>
        <v>937</v>
      </c>
      <c r="O467" s="105"/>
      <c r="P467" s="8">
        <f t="shared" si="38"/>
        <v>0</v>
      </c>
      <c r="Q467" s="5" t="s">
        <v>1110</v>
      </c>
      <c r="R467" s="14" t="s">
        <v>1107</v>
      </c>
      <c r="S467" s="3" t="s">
        <v>12</v>
      </c>
      <c r="T467" s="3" t="s">
        <v>12</v>
      </c>
      <c r="U467" s="3" t="s">
        <v>12</v>
      </c>
      <c r="V467" s="5">
        <v>0.13200000000000001</v>
      </c>
      <c r="W467" s="5">
        <v>1.44E-4</v>
      </c>
      <c r="X467" s="5">
        <v>10</v>
      </c>
      <c r="Y467" s="5">
        <v>200</v>
      </c>
      <c r="Z467" s="5">
        <v>240</v>
      </c>
      <c r="AA467" s="5">
        <v>70</v>
      </c>
      <c r="AB467" s="5" t="s">
        <v>1168</v>
      </c>
      <c r="AC467" s="5">
        <v>1.4400000000000001E-3</v>
      </c>
    </row>
    <row r="468" spans="1:29" ht="24.7" x14ac:dyDescent="0.5">
      <c r="A468" s="1"/>
      <c r="B468" s="5">
        <v>451</v>
      </c>
      <c r="C468" s="165"/>
      <c r="D468" s="119">
        <v>1237651</v>
      </c>
      <c r="E468" s="6" t="s">
        <v>642</v>
      </c>
      <c r="F468" s="67" t="s">
        <v>53</v>
      </c>
      <c r="G468" s="103" t="s">
        <v>156</v>
      </c>
      <c r="H468" s="49" t="s">
        <v>78</v>
      </c>
      <c r="I468" s="10" t="s">
        <v>1103</v>
      </c>
      <c r="J468" s="157">
        <v>503</v>
      </c>
      <c r="K468" s="8">
        <v>528</v>
      </c>
      <c r="L468" s="156">
        <f t="shared" si="36"/>
        <v>0.05</v>
      </c>
      <c r="M468" s="125">
        <f>VLOOKUP(F468,Оглавление!$J$4:$K$39,2,FALSE)</f>
        <v>0</v>
      </c>
      <c r="N468" s="8">
        <f t="shared" si="37"/>
        <v>528</v>
      </c>
      <c r="O468" s="105"/>
      <c r="P468" s="8">
        <f t="shared" si="38"/>
        <v>0</v>
      </c>
      <c r="Q468" s="5" t="s">
        <v>1110</v>
      </c>
      <c r="R468" s="14" t="s">
        <v>1107</v>
      </c>
      <c r="S468" s="3" t="s">
        <v>12</v>
      </c>
      <c r="T468" s="3" t="s">
        <v>12</v>
      </c>
      <c r="U468" s="3" t="s">
        <v>12</v>
      </c>
      <c r="V468" s="5">
        <v>8.1000000000000003E-2</v>
      </c>
      <c r="W468" s="5">
        <v>2.52E-4</v>
      </c>
      <c r="X468" s="5">
        <v>10</v>
      </c>
      <c r="Y468" s="5">
        <v>180</v>
      </c>
      <c r="Z468" s="5">
        <v>200</v>
      </c>
      <c r="AA468" s="5">
        <v>70</v>
      </c>
      <c r="AB468" s="5">
        <v>0.81</v>
      </c>
      <c r="AC468" s="5">
        <v>2.5200000000000001E-3</v>
      </c>
    </row>
    <row r="469" spans="1:29" ht="24.7" x14ac:dyDescent="0.5">
      <c r="A469" s="1"/>
      <c r="B469" s="5">
        <v>452</v>
      </c>
      <c r="C469" s="165"/>
      <c r="D469" s="118">
        <v>1237652</v>
      </c>
      <c r="E469" s="6" t="s">
        <v>643</v>
      </c>
      <c r="F469" s="67" t="s">
        <v>53</v>
      </c>
      <c r="G469" s="103" t="s">
        <v>160</v>
      </c>
      <c r="H469" s="49" t="s">
        <v>78</v>
      </c>
      <c r="I469" s="10" t="s">
        <v>1103</v>
      </c>
      <c r="J469" s="157">
        <v>643</v>
      </c>
      <c r="K469" s="8">
        <v>675</v>
      </c>
      <c r="L469" s="156">
        <f t="shared" si="36"/>
        <v>0.05</v>
      </c>
      <c r="M469" s="125">
        <f>VLOOKUP(F469,Оглавление!$J$4:$K$39,2,FALSE)</f>
        <v>0</v>
      </c>
      <c r="N469" s="8">
        <f t="shared" si="37"/>
        <v>675</v>
      </c>
      <c r="O469" s="105"/>
      <c r="P469" s="8">
        <f t="shared" si="38"/>
        <v>0</v>
      </c>
      <c r="Q469" s="5" t="s">
        <v>1110</v>
      </c>
      <c r="R469" s="14" t="s">
        <v>1107</v>
      </c>
      <c r="S469" s="3" t="s">
        <v>12</v>
      </c>
      <c r="T469" s="3" t="s">
        <v>12</v>
      </c>
      <c r="U469" s="3" t="s">
        <v>12</v>
      </c>
      <c r="V469" s="5">
        <v>0.105</v>
      </c>
      <c r="W469" s="5">
        <v>3.3599999999999998E-4</v>
      </c>
      <c r="X469" s="5">
        <v>10</v>
      </c>
      <c r="Y469" s="5">
        <v>200</v>
      </c>
      <c r="Z469" s="5">
        <v>240</v>
      </c>
      <c r="AA469" s="5">
        <v>70</v>
      </c>
      <c r="AB469" s="5">
        <v>1.05</v>
      </c>
      <c r="AC469" s="5">
        <v>3.3600000000000001E-3</v>
      </c>
    </row>
    <row r="470" spans="1:29" ht="24.7" x14ac:dyDescent="0.5">
      <c r="A470" s="1"/>
      <c r="B470" s="5">
        <v>453</v>
      </c>
      <c r="C470" s="165"/>
      <c r="D470" s="118">
        <v>1237654</v>
      </c>
      <c r="E470" s="6" t="s">
        <v>644</v>
      </c>
      <c r="F470" s="67" t="s">
        <v>53</v>
      </c>
      <c r="G470" s="103" t="s">
        <v>160</v>
      </c>
      <c r="H470" s="49" t="s">
        <v>78</v>
      </c>
      <c r="I470" s="10" t="s">
        <v>1103</v>
      </c>
      <c r="J470" s="157">
        <v>1045</v>
      </c>
      <c r="K470" s="8">
        <v>1097</v>
      </c>
      <c r="L470" s="156">
        <f t="shared" si="36"/>
        <v>0.05</v>
      </c>
      <c r="M470" s="125">
        <f>VLOOKUP(F470,Оглавление!$J$4:$K$39,2,FALSE)</f>
        <v>0</v>
      </c>
      <c r="N470" s="8">
        <f t="shared" si="37"/>
        <v>1097</v>
      </c>
      <c r="O470" s="105"/>
      <c r="P470" s="8">
        <f t="shared" si="38"/>
        <v>0</v>
      </c>
      <c r="Q470" s="5" t="s">
        <v>1110</v>
      </c>
      <c r="R470" s="14" t="s">
        <v>1107</v>
      </c>
      <c r="S470" s="3" t="s">
        <v>12</v>
      </c>
      <c r="T470" s="3" t="s">
        <v>12</v>
      </c>
      <c r="U470" s="3" t="s">
        <v>12</v>
      </c>
      <c r="V470" s="5">
        <v>0.159</v>
      </c>
      <c r="W470" s="5">
        <v>5.04E-4</v>
      </c>
      <c r="X470" s="5">
        <v>5</v>
      </c>
      <c r="Y470" s="5">
        <v>180</v>
      </c>
      <c r="Z470" s="5">
        <v>200</v>
      </c>
      <c r="AA470" s="5">
        <v>70</v>
      </c>
      <c r="AB470" s="5">
        <v>0.79500000000000004</v>
      </c>
      <c r="AC470" s="5">
        <v>2.5200000000000001E-3</v>
      </c>
    </row>
    <row r="471" spans="1:29" ht="24.7" x14ac:dyDescent="0.5">
      <c r="A471" s="1"/>
      <c r="B471" s="5">
        <v>454</v>
      </c>
      <c r="C471" s="165"/>
      <c r="D471" s="118">
        <v>1237655</v>
      </c>
      <c r="E471" s="6" t="s">
        <v>645</v>
      </c>
      <c r="F471" s="67" t="s">
        <v>53</v>
      </c>
      <c r="G471" s="103" t="s">
        <v>160</v>
      </c>
      <c r="H471" s="49" t="s">
        <v>78</v>
      </c>
      <c r="I471" s="10" t="s">
        <v>1103</v>
      </c>
      <c r="J471" s="157">
        <v>1090</v>
      </c>
      <c r="K471" s="8">
        <v>1145</v>
      </c>
      <c r="L471" s="156">
        <f t="shared" si="36"/>
        <v>0.05</v>
      </c>
      <c r="M471" s="125">
        <f>VLOOKUP(F471,Оглавление!$J$4:$K$39,2,FALSE)</f>
        <v>0</v>
      </c>
      <c r="N471" s="8">
        <f t="shared" si="37"/>
        <v>1145</v>
      </c>
      <c r="O471" s="105"/>
      <c r="P471" s="8">
        <f t="shared" si="38"/>
        <v>0</v>
      </c>
      <c r="Q471" s="5" t="s">
        <v>1110</v>
      </c>
      <c r="R471" s="14" t="s">
        <v>1107</v>
      </c>
      <c r="S471" s="3" t="s">
        <v>12</v>
      </c>
      <c r="T471" s="3" t="s">
        <v>12</v>
      </c>
      <c r="U471" s="3" t="s">
        <v>12</v>
      </c>
      <c r="V471" s="5" t="s">
        <v>12</v>
      </c>
      <c r="W471" s="5" t="s">
        <v>12</v>
      </c>
      <c r="X471" s="5">
        <v>10</v>
      </c>
      <c r="Y471" s="5" t="s">
        <v>12</v>
      </c>
      <c r="Z471" s="5" t="s">
        <v>12</v>
      </c>
      <c r="AA471" s="5" t="s">
        <v>12</v>
      </c>
      <c r="AB471" s="5" t="s">
        <v>12</v>
      </c>
      <c r="AC471" s="5" t="s">
        <v>12</v>
      </c>
    </row>
    <row r="472" spans="1:29" ht="24.7" x14ac:dyDescent="0.5">
      <c r="A472" s="1"/>
      <c r="B472" s="5">
        <v>455</v>
      </c>
      <c r="C472" s="165"/>
      <c r="D472" s="118">
        <v>1237658</v>
      </c>
      <c r="E472" s="6" t="s">
        <v>646</v>
      </c>
      <c r="F472" s="67" t="s">
        <v>53</v>
      </c>
      <c r="G472" s="103" t="s">
        <v>160</v>
      </c>
      <c r="H472" s="49" t="s">
        <v>78</v>
      </c>
      <c r="I472" s="10" t="s">
        <v>1103</v>
      </c>
      <c r="J472" s="157">
        <v>1796</v>
      </c>
      <c r="K472" s="8">
        <v>1886</v>
      </c>
      <c r="L472" s="156">
        <f t="shared" si="36"/>
        <v>0.05</v>
      </c>
      <c r="M472" s="125">
        <f>VLOOKUP(F472,Оглавление!$J$4:$K$39,2,FALSE)</f>
        <v>0</v>
      </c>
      <c r="N472" s="8">
        <f t="shared" si="37"/>
        <v>1886</v>
      </c>
      <c r="O472" s="105"/>
      <c r="P472" s="8">
        <f t="shared" si="38"/>
        <v>0</v>
      </c>
      <c r="Q472" s="5" t="s">
        <v>1110</v>
      </c>
      <c r="R472" s="14" t="s">
        <v>1107</v>
      </c>
      <c r="S472" s="3" t="s">
        <v>12</v>
      </c>
      <c r="T472" s="3" t="s">
        <v>12</v>
      </c>
      <c r="U472" s="3" t="s">
        <v>12</v>
      </c>
      <c r="V472" s="5" t="s">
        <v>12</v>
      </c>
      <c r="W472" s="5" t="s">
        <v>12</v>
      </c>
      <c r="X472" s="5">
        <v>10</v>
      </c>
      <c r="Y472" s="5" t="s">
        <v>12</v>
      </c>
      <c r="Z472" s="5" t="s">
        <v>12</v>
      </c>
      <c r="AA472" s="5" t="s">
        <v>12</v>
      </c>
      <c r="AB472" s="5" t="s">
        <v>12</v>
      </c>
      <c r="AC472" s="5" t="s">
        <v>12</v>
      </c>
    </row>
    <row r="473" spans="1:29" ht="24.7" x14ac:dyDescent="0.5">
      <c r="A473" s="1"/>
      <c r="B473" s="5">
        <v>456</v>
      </c>
      <c r="C473" s="165"/>
      <c r="D473" s="118">
        <v>1237659</v>
      </c>
      <c r="E473" s="6" t="s">
        <v>647</v>
      </c>
      <c r="F473" s="67" t="s">
        <v>53</v>
      </c>
      <c r="G473" s="103" t="s">
        <v>160</v>
      </c>
      <c r="H473" s="49" t="s">
        <v>78</v>
      </c>
      <c r="I473" s="10" t="s">
        <v>1103</v>
      </c>
      <c r="J473" s="157">
        <v>1887</v>
      </c>
      <c r="K473" s="8">
        <v>1981</v>
      </c>
      <c r="L473" s="156">
        <f t="shared" si="36"/>
        <v>0.05</v>
      </c>
      <c r="M473" s="125">
        <f>VLOOKUP(F473,Оглавление!$J$4:$K$39,2,FALSE)</f>
        <v>0</v>
      </c>
      <c r="N473" s="8">
        <f t="shared" si="37"/>
        <v>1981</v>
      </c>
      <c r="O473" s="105"/>
      <c r="P473" s="8">
        <f t="shared" si="38"/>
        <v>0</v>
      </c>
      <c r="Q473" s="5" t="s">
        <v>1110</v>
      </c>
      <c r="R473" s="14" t="s">
        <v>1107</v>
      </c>
      <c r="S473" s="3" t="s">
        <v>12</v>
      </c>
      <c r="T473" s="3" t="s">
        <v>12</v>
      </c>
      <c r="U473" s="3" t="s">
        <v>12</v>
      </c>
      <c r="V473" s="5" t="s">
        <v>12</v>
      </c>
      <c r="W473" s="5" t="s">
        <v>12</v>
      </c>
      <c r="X473" s="5">
        <v>10</v>
      </c>
      <c r="Y473" s="5" t="s">
        <v>12</v>
      </c>
      <c r="Z473" s="5" t="s">
        <v>12</v>
      </c>
      <c r="AA473" s="5" t="s">
        <v>12</v>
      </c>
      <c r="AB473" s="5" t="s">
        <v>12</v>
      </c>
      <c r="AC473" s="5" t="s">
        <v>12</v>
      </c>
    </row>
    <row r="474" spans="1:29" ht="25.5" customHeight="1" x14ac:dyDescent="0.5">
      <c r="A474" s="1"/>
      <c r="B474" s="5">
        <v>457</v>
      </c>
      <c r="C474" s="164"/>
      <c r="D474" s="119">
        <v>1237671</v>
      </c>
      <c r="E474" s="6" t="s">
        <v>648</v>
      </c>
      <c r="F474" s="67" t="s">
        <v>53</v>
      </c>
      <c r="G474" s="103" t="s">
        <v>144</v>
      </c>
      <c r="H474" s="49" t="s">
        <v>78</v>
      </c>
      <c r="I474" s="10" t="s">
        <v>1103</v>
      </c>
      <c r="J474" s="157">
        <v>689</v>
      </c>
      <c r="K474" s="8">
        <v>723</v>
      </c>
      <c r="L474" s="156">
        <f t="shared" si="36"/>
        <v>0.05</v>
      </c>
      <c r="M474" s="125">
        <f>VLOOKUP(F474,Оглавление!$J$4:$K$39,2,FALSE)</f>
        <v>0</v>
      </c>
      <c r="N474" s="8">
        <f t="shared" si="37"/>
        <v>723</v>
      </c>
      <c r="O474" s="105"/>
      <c r="P474" s="8">
        <f t="shared" si="38"/>
        <v>0</v>
      </c>
      <c r="Q474" s="5" t="s">
        <v>1110</v>
      </c>
      <c r="R474" s="14" t="s">
        <v>1107</v>
      </c>
      <c r="S474" s="3" t="s">
        <v>12</v>
      </c>
      <c r="T474" s="3" t="s">
        <v>12</v>
      </c>
      <c r="U474" s="3" t="s">
        <v>12</v>
      </c>
      <c r="V474" s="5">
        <v>0.11</v>
      </c>
      <c r="W474" s="5">
        <v>3.3599999999999998E-4</v>
      </c>
      <c r="X474" s="5">
        <v>10</v>
      </c>
      <c r="Y474" s="5">
        <v>200</v>
      </c>
      <c r="Z474" s="5">
        <v>240</v>
      </c>
      <c r="AA474" s="5">
        <v>70</v>
      </c>
      <c r="AB474" s="5">
        <v>1.1000000000000001</v>
      </c>
      <c r="AC474" s="5">
        <v>3.3600000000000001E-3</v>
      </c>
    </row>
    <row r="475" spans="1:29" ht="25.5" customHeight="1" x14ac:dyDescent="0.5">
      <c r="A475" s="1"/>
      <c r="B475" s="5">
        <v>458</v>
      </c>
      <c r="C475" s="164"/>
      <c r="D475" s="118">
        <v>1237675</v>
      </c>
      <c r="E475" s="68" t="s">
        <v>649</v>
      </c>
      <c r="F475" s="67" t="s">
        <v>53</v>
      </c>
      <c r="G475" s="103" t="s">
        <v>144</v>
      </c>
      <c r="H475" s="49" t="s">
        <v>78</v>
      </c>
      <c r="I475" s="10" t="s">
        <v>1103</v>
      </c>
      <c r="J475" s="157">
        <v>784</v>
      </c>
      <c r="K475" s="8">
        <v>823</v>
      </c>
      <c r="L475" s="156">
        <f t="shared" si="36"/>
        <v>0.05</v>
      </c>
      <c r="M475" s="125">
        <f>VLOOKUP(F475,Оглавление!$J$4:$K$39,2,FALSE)</f>
        <v>0</v>
      </c>
      <c r="N475" s="8">
        <f t="shared" si="37"/>
        <v>823</v>
      </c>
      <c r="O475" s="105"/>
      <c r="P475" s="8">
        <f t="shared" si="38"/>
        <v>0</v>
      </c>
      <c r="Q475" s="5" t="s">
        <v>1110</v>
      </c>
      <c r="R475" s="14" t="s">
        <v>1107</v>
      </c>
      <c r="S475" s="3" t="s">
        <v>12</v>
      </c>
      <c r="T475" s="3" t="s">
        <v>12</v>
      </c>
      <c r="U475" s="3" t="s">
        <v>12</v>
      </c>
      <c r="V475" s="5">
        <v>0.122</v>
      </c>
      <c r="W475" s="5">
        <v>3.3599999999999998E-4</v>
      </c>
      <c r="X475" s="5">
        <v>10</v>
      </c>
      <c r="Y475" s="5">
        <v>200</v>
      </c>
      <c r="Z475" s="5">
        <v>240</v>
      </c>
      <c r="AA475" s="5">
        <v>70</v>
      </c>
      <c r="AB475" s="5">
        <v>1.22</v>
      </c>
      <c r="AC475" s="5">
        <v>3.3600000000000001E-3</v>
      </c>
    </row>
    <row r="476" spans="1:29" ht="25.5" customHeight="1" x14ac:dyDescent="0.5">
      <c r="A476" s="1"/>
      <c r="B476" s="5">
        <v>459</v>
      </c>
      <c r="C476" s="164"/>
      <c r="D476" s="118">
        <v>1237676</v>
      </c>
      <c r="E476" s="68" t="s">
        <v>650</v>
      </c>
      <c r="F476" s="67" t="s">
        <v>53</v>
      </c>
      <c r="G476" s="103" t="s">
        <v>144</v>
      </c>
      <c r="H476" s="49" t="s">
        <v>78</v>
      </c>
      <c r="I476" s="10" t="s">
        <v>1103</v>
      </c>
      <c r="J476" s="157">
        <v>823</v>
      </c>
      <c r="K476" s="8">
        <v>864</v>
      </c>
      <c r="L476" s="156">
        <f t="shared" si="36"/>
        <v>0.05</v>
      </c>
      <c r="M476" s="125">
        <f>VLOOKUP(F476,Оглавление!$J$4:$K$39,2,FALSE)</f>
        <v>0</v>
      </c>
      <c r="N476" s="8">
        <f t="shared" si="37"/>
        <v>864</v>
      </c>
      <c r="O476" s="105"/>
      <c r="P476" s="8">
        <f t="shared" si="38"/>
        <v>0</v>
      </c>
      <c r="Q476" s="5" t="s">
        <v>1110</v>
      </c>
      <c r="R476" s="14" t="s">
        <v>1107</v>
      </c>
      <c r="S476" s="3" t="s">
        <v>12</v>
      </c>
      <c r="T476" s="3" t="s">
        <v>12</v>
      </c>
      <c r="U476" s="3" t="s">
        <v>12</v>
      </c>
      <c r="V476" s="5">
        <v>0.129</v>
      </c>
      <c r="W476" s="5">
        <v>3.3599999999999998E-4</v>
      </c>
      <c r="X476" s="5">
        <v>10</v>
      </c>
      <c r="Y476" s="5">
        <v>200</v>
      </c>
      <c r="Z476" s="5">
        <v>240</v>
      </c>
      <c r="AA476" s="5">
        <v>70</v>
      </c>
      <c r="AB476" s="5">
        <v>1.2849999999999999</v>
      </c>
      <c r="AC476" s="5">
        <v>3.3600000000000001E-3</v>
      </c>
    </row>
    <row r="477" spans="1:29" ht="25.5" customHeight="1" x14ac:dyDescent="0.5">
      <c r="A477" s="1"/>
      <c r="B477" s="5">
        <v>460</v>
      </c>
      <c r="C477" s="164"/>
      <c r="D477" s="118">
        <v>1237673</v>
      </c>
      <c r="E477" s="6" t="s">
        <v>651</v>
      </c>
      <c r="F477" s="67" t="s">
        <v>53</v>
      </c>
      <c r="G477" s="103" t="s">
        <v>144</v>
      </c>
      <c r="H477" s="49" t="s">
        <v>78</v>
      </c>
      <c r="I477" s="10" t="s">
        <v>1103</v>
      </c>
      <c r="J477" s="157">
        <v>907</v>
      </c>
      <c r="K477" s="8">
        <v>952</v>
      </c>
      <c r="L477" s="156">
        <f t="shared" si="36"/>
        <v>0.05</v>
      </c>
      <c r="M477" s="125">
        <f>VLOOKUP(F477,Оглавление!$J$4:$K$39,2,FALSE)</f>
        <v>0</v>
      </c>
      <c r="N477" s="8">
        <f t="shared" si="37"/>
        <v>952</v>
      </c>
      <c r="O477" s="105"/>
      <c r="P477" s="8">
        <f t="shared" si="38"/>
        <v>0</v>
      </c>
      <c r="Q477" s="5" t="s">
        <v>1110</v>
      </c>
      <c r="R477" s="14" t="s">
        <v>1107</v>
      </c>
      <c r="S477" s="3" t="s">
        <v>12</v>
      </c>
      <c r="T477" s="3" t="s">
        <v>12</v>
      </c>
      <c r="U477" s="3" t="s">
        <v>12</v>
      </c>
      <c r="V477" s="5">
        <v>0.153</v>
      </c>
      <c r="W477" s="5">
        <v>3.3599999999999998E-4</v>
      </c>
      <c r="X477" s="5">
        <v>10</v>
      </c>
      <c r="Y477" s="5">
        <v>200</v>
      </c>
      <c r="Z477" s="5">
        <v>240</v>
      </c>
      <c r="AA477" s="5">
        <v>70</v>
      </c>
      <c r="AB477" s="5">
        <v>1.53</v>
      </c>
      <c r="AC477" s="5">
        <v>3.3600000000000001E-3</v>
      </c>
    </row>
    <row r="478" spans="1:29" ht="24.7" x14ac:dyDescent="0.5">
      <c r="A478" s="1"/>
      <c r="B478" s="5">
        <v>461</v>
      </c>
      <c r="C478" s="165"/>
      <c r="D478" s="119">
        <v>1237680</v>
      </c>
      <c r="E478" s="68" t="s">
        <v>652</v>
      </c>
      <c r="F478" s="67" t="s">
        <v>53</v>
      </c>
      <c r="G478" s="103" t="s">
        <v>144</v>
      </c>
      <c r="H478" s="49" t="s">
        <v>78</v>
      </c>
      <c r="I478" s="10" t="s">
        <v>1103</v>
      </c>
      <c r="J478" s="157">
        <v>1202</v>
      </c>
      <c r="K478" s="8">
        <v>1262</v>
      </c>
      <c r="L478" s="156">
        <f t="shared" si="36"/>
        <v>0.05</v>
      </c>
      <c r="M478" s="125">
        <f>VLOOKUP(F478,Оглавление!$J$4:$K$39,2,FALSE)</f>
        <v>0</v>
      </c>
      <c r="N478" s="8">
        <f t="shared" si="37"/>
        <v>1262</v>
      </c>
      <c r="O478" s="105"/>
      <c r="P478" s="8">
        <f t="shared" si="38"/>
        <v>0</v>
      </c>
      <c r="Q478" s="5" t="s">
        <v>1110</v>
      </c>
      <c r="R478" s="14" t="s">
        <v>1107</v>
      </c>
      <c r="S478" s="3" t="s">
        <v>12</v>
      </c>
      <c r="T478" s="3" t="s">
        <v>12</v>
      </c>
      <c r="U478" s="3" t="s">
        <v>12</v>
      </c>
      <c r="V478" s="5">
        <v>0.1</v>
      </c>
      <c r="W478" s="5">
        <v>1.44E-4</v>
      </c>
      <c r="X478" s="5">
        <v>10</v>
      </c>
      <c r="Y478" s="5">
        <v>200</v>
      </c>
      <c r="Z478" s="5">
        <v>240</v>
      </c>
      <c r="AA478" s="5">
        <v>70</v>
      </c>
      <c r="AB478" s="5" t="s">
        <v>1169</v>
      </c>
      <c r="AC478" s="5">
        <v>3.3600000000000001E-3</v>
      </c>
    </row>
    <row r="479" spans="1:29" ht="24.7" x14ac:dyDescent="0.5">
      <c r="A479" s="1"/>
      <c r="B479" s="5">
        <v>462</v>
      </c>
      <c r="C479" s="165"/>
      <c r="D479" s="118">
        <v>1237681</v>
      </c>
      <c r="E479" s="68" t="s">
        <v>653</v>
      </c>
      <c r="F479" s="67" t="s">
        <v>53</v>
      </c>
      <c r="G479" s="103" t="s">
        <v>144</v>
      </c>
      <c r="H479" s="49" t="s">
        <v>78</v>
      </c>
      <c r="I479" s="10" t="s">
        <v>1103</v>
      </c>
      <c r="J479" s="157">
        <v>1273</v>
      </c>
      <c r="K479" s="8">
        <v>1337</v>
      </c>
      <c r="L479" s="156">
        <f t="shared" si="36"/>
        <v>0.05</v>
      </c>
      <c r="M479" s="125">
        <f>VLOOKUP(F479,Оглавление!$J$4:$K$39,2,FALSE)</f>
        <v>0</v>
      </c>
      <c r="N479" s="8">
        <f t="shared" si="37"/>
        <v>1337</v>
      </c>
      <c r="O479" s="105"/>
      <c r="P479" s="8">
        <f t="shared" si="38"/>
        <v>0</v>
      </c>
      <c r="Q479" s="5" t="s">
        <v>1110</v>
      </c>
      <c r="R479" s="14" t="s">
        <v>1107</v>
      </c>
      <c r="S479" s="3" t="s">
        <v>12</v>
      </c>
      <c r="T479" s="3" t="s">
        <v>12</v>
      </c>
      <c r="U479" s="3" t="s">
        <v>12</v>
      </c>
      <c r="V479" s="5">
        <v>0.108</v>
      </c>
      <c r="W479" s="5">
        <v>3.3599999999999998E-4</v>
      </c>
      <c r="X479" s="5">
        <v>10</v>
      </c>
      <c r="Y479" s="5">
        <v>200</v>
      </c>
      <c r="Z479" s="5">
        <v>240</v>
      </c>
      <c r="AA479" s="5">
        <v>70</v>
      </c>
      <c r="AB479" s="5">
        <v>1.083</v>
      </c>
      <c r="AC479" s="5">
        <v>3.3600000000000001E-3</v>
      </c>
    </row>
    <row r="480" spans="1:29" ht="25.5" customHeight="1" x14ac:dyDescent="0.5">
      <c r="A480" s="1"/>
      <c r="B480" s="5">
        <v>463</v>
      </c>
      <c r="C480" s="164"/>
      <c r="D480" s="118">
        <v>1237682</v>
      </c>
      <c r="E480" s="68" t="s">
        <v>654</v>
      </c>
      <c r="F480" s="67" t="s">
        <v>53</v>
      </c>
      <c r="G480" s="103" t="s">
        <v>144</v>
      </c>
      <c r="H480" s="49" t="s">
        <v>78</v>
      </c>
      <c r="I480" s="10" t="s">
        <v>1103</v>
      </c>
      <c r="J480" s="157">
        <v>2227</v>
      </c>
      <c r="K480" s="8">
        <v>2338</v>
      </c>
      <c r="L480" s="156">
        <f t="shared" si="36"/>
        <v>0.05</v>
      </c>
      <c r="M480" s="125">
        <f>VLOOKUP(F480,Оглавление!$J$4:$K$39,2,FALSE)</f>
        <v>0</v>
      </c>
      <c r="N480" s="8">
        <f t="shared" si="37"/>
        <v>2338</v>
      </c>
      <c r="O480" s="105"/>
      <c r="P480" s="8">
        <f t="shared" si="38"/>
        <v>0</v>
      </c>
      <c r="Q480" s="5" t="s">
        <v>1110</v>
      </c>
      <c r="R480" s="14" t="s">
        <v>1107</v>
      </c>
      <c r="S480" s="3" t="s">
        <v>12</v>
      </c>
      <c r="T480" s="3" t="s">
        <v>12</v>
      </c>
      <c r="U480" s="3" t="s">
        <v>12</v>
      </c>
      <c r="V480" s="5">
        <v>0.22800000000000001</v>
      </c>
      <c r="W480" s="5">
        <v>9.3099999999999997E-4</v>
      </c>
      <c r="X480" s="5">
        <v>16</v>
      </c>
      <c r="Y480" s="5">
        <v>280</v>
      </c>
      <c r="Z480" s="5">
        <v>280</v>
      </c>
      <c r="AA480" s="5">
        <v>190</v>
      </c>
      <c r="AB480" s="5" t="s">
        <v>1170</v>
      </c>
      <c r="AC480" s="5">
        <v>1.4896E-2</v>
      </c>
    </row>
    <row r="481" spans="1:29" ht="25.5" customHeight="1" x14ac:dyDescent="0.5">
      <c r="A481" s="1"/>
      <c r="B481" s="5">
        <v>464</v>
      </c>
      <c r="C481" s="164"/>
      <c r="D481" s="118">
        <v>1237683</v>
      </c>
      <c r="E481" s="68" t="s">
        <v>655</v>
      </c>
      <c r="F481" s="67" t="s">
        <v>53</v>
      </c>
      <c r="G481" s="103" t="s">
        <v>144</v>
      </c>
      <c r="H481" s="49" t="s">
        <v>78</v>
      </c>
      <c r="I481" s="10" t="s">
        <v>1103</v>
      </c>
      <c r="J481" s="157">
        <v>2430</v>
      </c>
      <c r="K481" s="8">
        <v>2552</v>
      </c>
      <c r="L481" s="156">
        <f t="shared" si="36"/>
        <v>0.05</v>
      </c>
      <c r="M481" s="125">
        <f>VLOOKUP(F481,Оглавление!$J$4:$K$39,2,FALSE)</f>
        <v>0</v>
      </c>
      <c r="N481" s="8">
        <f t="shared" si="37"/>
        <v>2552</v>
      </c>
      <c r="O481" s="105"/>
      <c r="P481" s="8">
        <f t="shared" si="38"/>
        <v>0</v>
      </c>
      <c r="Q481" s="5" t="s">
        <v>1110</v>
      </c>
      <c r="R481" s="14" t="s">
        <v>1107</v>
      </c>
      <c r="S481" s="3" t="s">
        <v>12</v>
      </c>
      <c r="T481" s="3" t="s">
        <v>12</v>
      </c>
      <c r="U481" s="3" t="s">
        <v>12</v>
      </c>
      <c r="V481" s="5">
        <v>0.245</v>
      </c>
      <c r="W481" s="5">
        <v>9.3099999999999997E-4</v>
      </c>
      <c r="X481" s="5">
        <v>16</v>
      </c>
      <c r="Y481" s="5">
        <v>280</v>
      </c>
      <c r="Z481" s="5">
        <v>280</v>
      </c>
      <c r="AA481" s="5">
        <v>190</v>
      </c>
      <c r="AB481" s="5" t="s">
        <v>1171</v>
      </c>
      <c r="AC481" s="5">
        <v>1.4896E-2</v>
      </c>
    </row>
    <row r="482" spans="1:29" ht="25.5" customHeight="1" x14ac:dyDescent="0.5">
      <c r="A482" s="1"/>
      <c r="B482" s="5">
        <v>465</v>
      </c>
      <c r="C482" s="164"/>
      <c r="D482" s="119">
        <v>1237684</v>
      </c>
      <c r="E482" s="68" t="s">
        <v>656</v>
      </c>
      <c r="F482" s="67" t="s">
        <v>53</v>
      </c>
      <c r="G482" s="103" t="s">
        <v>144</v>
      </c>
      <c r="H482" s="49" t="s">
        <v>78</v>
      </c>
      <c r="I482" s="10" t="s">
        <v>1103</v>
      </c>
      <c r="J482" s="157">
        <v>2430</v>
      </c>
      <c r="K482" s="8">
        <v>2552</v>
      </c>
      <c r="L482" s="156">
        <f t="shared" si="36"/>
        <v>0.05</v>
      </c>
      <c r="M482" s="125">
        <f>VLOOKUP(F482,Оглавление!$J$4:$K$39,2,FALSE)</f>
        <v>0</v>
      </c>
      <c r="N482" s="8">
        <f t="shared" si="37"/>
        <v>2552</v>
      </c>
      <c r="O482" s="105"/>
      <c r="P482" s="8">
        <f t="shared" si="38"/>
        <v>0</v>
      </c>
      <c r="Q482" s="5" t="s">
        <v>1110</v>
      </c>
      <c r="R482" s="14" t="s">
        <v>1107</v>
      </c>
      <c r="S482" s="3" t="s">
        <v>12</v>
      </c>
      <c r="T482" s="3" t="s">
        <v>12</v>
      </c>
      <c r="U482" s="3" t="s">
        <v>12</v>
      </c>
      <c r="V482" s="5">
        <v>0.24199999999999999</v>
      </c>
      <c r="W482" s="5">
        <v>9.3099999999999997E-4</v>
      </c>
      <c r="X482" s="5">
        <v>16</v>
      </c>
      <c r="Y482" s="5">
        <v>280</v>
      </c>
      <c r="Z482" s="5">
        <v>280</v>
      </c>
      <c r="AA482" s="5">
        <v>190</v>
      </c>
      <c r="AB482" s="5" t="s">
        <v>1172</v>
      </c>
      <c r="AC482" s="5">
        <v>1.4896E-2</v>
      </c>
    </row>
    <row r="483" spans="1:29" ht="25.5" customHeight="1" x14ac:dyDescent="0.5">
      <c r="A483" s="1"/>
      <c r="B483" s="5">
        <v>466</v>
      </c>
      <c r="C483" s="164"/>
      <c r="D483" s="118">
        <v>1237685</v>
      </c>
      <c r="E483" s="68" t="s">
        <v>657</v>
      </c>
      <c r="F483" s="67" t="s">
        <v>53</v>
      </c>
      <c r="G483" s="103" t="s">
        <v>144</v>
      </c>
      <c r="H483" s="49" t="s">
        <v>78</v>
      </c>
      <c r="I483" s="10" t="s">
        <v>1103</v>
      </c>
      <c r="J483" s="157">
        <v>2532</v>
      </c>
      <c r="K483" s="8">
        <v>2659</v>
      </c>
      <c r="L483" s="156">
        <f t="shared" si="36"/>
        <v>0.05</v>
      </c>
      <c r="M483" s="125">
        <f>VLOOKUP(F483,Оглавление!$J$4:$K$39,2,FALSE)</f>
        <v>0</v>
      </c>
      <c r="N483" s="8">
        <f t="shared" si="37"/>
        <v>2659</v>
      </c>
      <c r="O483" s="105"/>
      <c r="P483" s="8">
        <f t="shared" si="38"/>
        <v>0</v>
      </c>
      <c r="Q483" s="5" t="s">
        <v>1110</v>
      </c>
      <c r="R483" s="14" t="s">
        <v>1107</v>
      </c>
      <c r="S483" s="3" t="s">
        <v>12</v>
      </c>
      <c r="T483" s="3" t="s">
        <v>12</v>
      </c>
      <c r="U483" s="3" t="s">
        <v>12</v>
      </c>
      <c r="V483" s="5">
        <v>0.26</v>
      </c>
      <c r="W483" s="5">
        <v>9.3099999999999997E-4</v>
      </c>
      <c r="X483" s="5">
        <v>16</v>
      </c>
      <c r="Y483" s="5">
        <v>280</v>
      </c>
      <c r="Z483" s="5">
        <v>280</v>
      </c>
      <c r="AA483" s="5">
        <v>190</v>
      </c>
      <c r="AB483" s="5" t="s">
        <v>1173</v>
      </c>
      <c r="AC483" s="5">
        <v>1.4896E-2</v>
      </c>
    </row>
    <row r="484" spans="1:29" ht="24.7" x14ac:dyDescent="0.5">
      <c r="A484" s="1"/>
      <c r="B484" s="5">
        <v>467</v>
      </c>
      <c r="C484" s="164"/>
      <c r="D484" s="118">
        <v>1237601</v>
      </c>
      <c r="E484" s="6" t="s">
        <v>658</v>
      </c>
      <c r="F484" s="67" t="s">
        <v>53</v>
      </c>
      <c r="G484" s="103" t="s">
        <v>156</v>
      </c>
      <c r="H484" s="49" t="s">
        <v>78</v>
      </c>
      <c r="I484" s="10" t="s">
        <v>1103</v>
      </c>
      <c r="J484" s="157">
        <v>485</v>
      </c>
      <c r="K484" s="8">
        <v>509</v>
      </c>
      <c r="L484" s="156">
        <f t="shared" si="36"/>
        <v>0.05</v>
      </c>
      <c r="M484" s="125">
        <f>VLOOKUP(F484,Оглавление!$J$4:$K$39,2,FALSE)</f>
        <v>0</v>
      </c>
      <c r="N484" s="8">
        <f t="shared" si="37"/>
        <v>509</v>
      </c>
      <c r="O484" s="105"/>
      <c r="P484" s="8">
        <f t="shared" si="38"/>
        <v>0</v>
      </c>
      <c r="Q484" s="5" t="s">
        <v>1110</v>
      </c>
      <c r="R484" s="14" t="s">
        <v>1107</v>
      </c>
      <c r="S484" s="3" t="s">
        <v>12</v>
      </c>
      <c r="T484" s="3" t="s">
        <v>12</v>
      </c>
      <c r="U484" s="3" t="s">
        <v>12</v>
      </c>
      <c r="V484" s="5">
        <v>7.3999999999999996E-2</v>
      </c>
      <c r="W484" s="5">
        <v>7.6000000000000004E-5</v>
      </c>
      <c r="X484" s="5">
        <v>10</v>
      </c>
      <c r="Y484" s="5" t="s">
        <v>1174</v>
      </c>
      <c r="Z484" s="5">
        <v>190</v>
      </c>
      <c r="AA484" s="5">
        <v>70</v>
      </c>
      <c r="AB484" s="5">
        <v>0.73499999999999999</v>
      </c>
      <c r="AC484" s="5">
        <v>7.5600000000000005E-4</v>
      </c>
    </row>
    <row r="485" spans="1:29" ht="24.7" x14ac:dyDescent="0.5">
      <c r="A485" s="1"/>
      <c r="B485" s="5">
        <v>468</v>
      </c>
      <c r="C485" s="164"/>
      <c r="D485" s="118">
        <v>1237602</v>
      </c>
      <c r="E485" s="6" t="s">
        <v>659</v>
      </c>
      <c r="F485" s="67" t="s">
        <v>53</v>
      </c>
      <c r="G485" s="103" t="s">
        <v>156</v>
      </c>
      <c r="H485" s="49" t="s">
        <v>78</v>
      </c>
      <c r="I485" s="10" t="s">
        <v>1103</v>
      </c>
      <c r="J485" s="157">
        <v>559</v>
      </c>
      <c r="K485" s="8">
        <v>587</v>
      </c>
      <c r="L485" s="156">
        <f t="shared" si="36"/>
        <v>0.05</v>
      </c>
      <c r="M485" s="125">
        <f>VLOOKUP(F485,Оглавление!$J$4:$K$39,2,FALSE)</f>
        <v>0</v>
      </c>
      <c r="N485" s="8">
        <f t="shared" si="37"/>
        <v>587</v>
      </c>
      <c r="O485" s="105"/>
      <c r="P485" s="8">
        <f t="shared" si="38"/>
        <v>0</v>
      </c>
      <c r="Q485" s="5" t="s">
        <v>1110</v>
      </c>
      <c r="R485" s="14" t="s">
        <v>1107</v>
      </c>
      <c r="S485" s="3" t="s">
        <v>12</v>
      </c>
      <c r="T485" s="3" t="s">
        <v>12</v>
      </c>
      <c r="U485" s="3" t="s">
        <v>12</v>
      </c>
      <c r="V485" s="5">
        <v>7.9000000000000001E-2</v>
      </c>
      <c r="W485" s="5">
        <v>7.6000000000000004E-5</v>
      </c>
      <c r="X485" s="5">
        <v>10</v>
      </c>
      <c r="Y485" s="5" t="s">
        <v>1174</v>
      </c>
      <c r="Z485" s="5">
        <v>190</v>
      </c>
      <c r="AA485" s="5">
        <v>70</v>
      </c>
      <c r="AB485" s="5">
        <v>0.78700000000000003</v>
      </c>
      <c r="AC485" s="5">
        <v>7.5600000000000005E-4</v>
      </c>
    </row>
    <row r="486" spans="1:29" ht="25.5" customHeight="1" x14ac:dyDescent="0.5">
      <c r="A486" s="1"/>
      <c r="B486" s="5">
        <v>469</v>
      </c>
      <c r="C486" s="164"/>
      <c r="D486" s="118">
        <v>1237661</v>
      </c>
      <c r="E486" s="6" t="s">
        <v>660</v>
      </c>
      <c r="F486" s="67" t="s">
        <v>53</v>
      </c>
      <c r="G486" s="103" t="s">
        <v>140</v>
      </c>
      <c r="H486" s="49" t="s">
        <v>78</v>
      </c>
      <c r="I486" s="10" t="s">
        <v>1103</v>
      </c>
      <c r="J486" s="157">
        <v>1508</v>
      </c>
      <c r="K486" s="8">
        <v>1583</v>
      </c>
      <c r="L486" s="156">
        <f t="shared" si="36"/>
        <v>0.05</v>
      </c>
      <c r="M486" s="125">
        <f>VLOOKUP(F486,Оглавление!$J$4:$K$39,2,FALSE)</f>
        <v>0</v>
      </c>
      <c r="N486" s="8">
        <f t="shared" si="37"/>
        <v>1583</v>
      </c>
      <c r="O486" s="105"/>
      <c r="P486" s="8">
        <f t="shared" si="38"/>
        <v>0</v>
      </c>
      <c r="Q486" s="5" t="s">
        <v>1110</v>
      </c>
      <c r="R486" s="14" t="s">
        <v>1107</v>
      </c>
      <c r="S486" s="3" t="s">
        <v>12</v>
      </c>
      <c r="T486" s="3" t="s">
        <v>12</v>
      </c>
      <c r="U486" s="3" t="s">
        <v>12</v>
      </c>
      <c r="V486" s="5">
        <v>0.17799999999999999</v>
      </c>
      <c r="W486" s="5">
        <v>5.0000000000000001E-4</v>
      </c>
      <c r="X486" s="5">
        <v>10</v>
      </c>
      <c r="Y486" s="5">
        <v>340</v>
      </c>
      <c r="Z486" s="5">
        <v>210</v>
      </c>
      <c r="AA486" s="5">
        <v>70</v>
      </c>
      <c r="AB486" s="5">
        <v>1.78</v>
      </c>
      <c r="AC486" s="5">
        <v>4.9979999999999998E-3</v>
      </c>
    </row>
    <row r="487" spans="1:29" ht="24.7" x14ac:dyDescent="0.5">
      <c r="A487" s="1"/>
      <c r="B487" s="5">
        <v>470</v>
      </c>
      <c r="C487" s="164"/>
      <c r="D487" s="118">
        <v>1237667</v>
      </c>
      <c r="E487" s="6" t="s">
        <v>661</v>
      </c>
      <c r="F487" s="67" t="s">
        <v>53</v>
      </c>
      <c r="G487" s="103" t="s">
        <v>140</v>
      </c>
      <c r="H487" s="49" t="s">
        <v>78</v>
      </c>
      <c r="I487" s="10" t="s">
        <v>1103</v>
      </c>
      <c r="J487" s="157">
        <v>1765</v>
      </c>
      <c r="K487" s="8">
        <v>1853</v>
      </c>
      <c r="L487" s="156">
        <f t="shared" si="36"/>
        <v>0.05</v>
      </c>
      <c r="M487" s="125">
        <f>VLOOKUP(F487,Оглавление!$J$4:$K$39,2,FALSE)</f>
        <v>0</v>
      </c>
      <c r="N487" s="8">
        <f t="shared" si="37"/>
        <v>1853</v>
      </c>
      <c r="O487" s="105"/>
      <c r="P487" s="8">
        <f t="shared" si="38"/>
        <v>0</v>
      </c>
      <c r="Q487" s="5" t="s">
        <v>1110</v>
      </c>
      <c r="R487" s="14" t="s">
        <v>1107</v>
      </c>
      <c r="S487" s="3" t="s">
        <v>12</v>
      </c>
      <c r="T487" s="3" t="s">
        <v>12</v>
      </c>
      <c r="U487" s="3" t="s">
        <v>12</v>
      </c>
      <c r="V487" s="5">
        <v>0.20599999999999999</v>
      </c>
      <c r="W487" s="5">
        <v>5.0000000000000001E-4</v>
      </c>
      <c r="X487" s="5">
        <v>10</v>
      </c>
      <c r="Y487" s="5">
        <v>340</v>
      </c>
      <c r="Z487" s="5">
        <v>210</v>
      </c>
      <c r="AA487" s="5">
        <v>70</v>
      </c>
      <c r="AB487" s="5">
        <v>2.0550000000000002</v>
      </c>
      <c r="AC487" s="5">
        <v>4.9979999999999998E-3</v>
      </c>
    </row>
    <row r="488" spans="1:29" ht="24.7" x14ac:dyDescent="0.5">
      <c r="A488" s="1"/>
      <c r="B488" s="5">
        <v>471</v>
      </c>
      <c r="C488" s="164"/>
      <c r="D488" s="118">
        <v>1237669</v>
      </c>
      <c r="E488" s="6" t="s">
        <v>662</v>
      </c>
      <c r="F488" s="67" t="s">
        <v>53</v>
      </c>
      <c r="G488" s="103" t="s">
        <v>140</v>
      </c>
      <c r="H488" s="49" t="s">
        <v>78</v>
      </c>
      <c r="I488" s="10" t="s">
        <v>1103</v>
      </c>
      <c r="J488" s="157">
        <v>1959</v>
      </c>
      <c r="K488" s="8">
        <v>2057</v>
      </c>
      <c r="L488" s="156">
        <f t="shared" si="36"/>
        <v>0.05</v>
      </c>
      <c r="M488" s="125">
        <f>VLOOKUP(F488,Оглавление!$J$4:$K$39,2,FALSE)</f>
        <v>0</v>
      </c>
      <c r="N488" s="8">
        <f t="shared" si="37"/>
        <v>2057</v>
      </c>
      <c r="O488" s="105"/>
      <c r="P488" s="8">
        <f t="shared" si="38"/>
        <v>0</v>
      </c>
      <c r="Q488" s="5" t="s">
        <v>1110</v>
      </c>
      <c r="R488" s="14" t="s">
        <v>1107</v>
      </c>
      <c r="S488" s="3" t="s">
        <v>12</v>
      </c>
      <c r="T488" s="3" t="s">
        <v>12</v>
      </c>
      <c r="U488" s="3" t="s">
        <v>12</v>
      </c>
      <c r="V488" s="5">
        <v>0.22700000000000001</v>
      </c>
      <c r="W488" s="5">
        <v>5.0000000000000001E-4</v>
      </c>
      <c r="X488" s="5">
        <v>10</v>
      </c>
      <c r="Y488" s="5">
        <v>340</v>
      </c>
      <c r="Z488" s="5">
        <v>210</v>
      </c>
      <c r="AA488" s="5">
        <v>70</v>
      </c>
      <c r="AB488" s="5">
        <v>2.27</v>
      </c>
      <c r="AC488" s="5">
        <v>4.9979999999999998E-3</v>
      </c>
    </row>
    <row r="489" spans="1:29" x14ac:dyDescent="0.5">
      <c r="A489" s="1"/>
      <c r="B489" s="5">
        <v>472</v>
      </c>
      <c r="C489" s="147" t="s">
        <v>65</v>
      </c>
      <c r="D489" s="132"/>
      <c r="E489" s="132"/>
      <c r="F489" s="133"/>
      <c r="G489" s="132"/>
      <c r="H489" s="132"/>
      <c r="I489" s="134"/>
      <c r="J489" s="158"/>
      <c r="K489" s="135"/>
      <c r="L489" s="135"/>
      <c r="M489" s="135"/>
      <c r="N489" s="135"/>
      <c r="O489" s="136"/>
      <c r="P489" s="135"/>
      <c r="Q489" s="52"/>
      <c r="R489" s="73"/>
      <c r="S489" s="53"/>
      <c r="T489" s="57"/>
      <c r="U489" s="57"/>
      <c r="V489" s="52"/>
      <c r="W489" s="52"/>
      <c r="X489" s="52"/>
      <c r="Y489" s="52"/>
      <c r="Z489" s="52"/>
      <c r="AA489" s="52"/>
      <c r="AB489" s="52"/>
      <c r="AC489" s="52"/>
    </row>
    <row r="490" spans="1:29" ht="24.7" x14ac:dyDescent="0.5">
      <c r="A490" s="1"/>
      <c r="B490" s="5">
        <v>473</v>
      </c>
      <c r="C490" s="164"/>
      <c r="D490" s="118">
        <v>1135979</v>
      </c>
      <c r="E490" s="6" t="s">
        <v>663</v>
      </c>
      <c r="F490" s="11" t="s">
        <v>19</v>
      </c>
      <c r="G490" s="18" t="s">
        <v>137</v>
      </c>
      <c r="H490" s="10" t="s">
        <v>79</v>
      </c>
      <c r="I490" s="10" t="s">
        <v>1103</v>
      </c>
      <c r="J490" s="157">
        <v>6153</v>
      </c>
      <c r="K490" s="8">
        <v>6522</v>
      </c>
      <c r="L490" s="156">
        <f t="shared" ref="L490:L533" si="39">ROUND(K490/J490-1,2)</f>
        <v>0.06</v>
      </c>
      <c r="M490" s="125">
        <f>VLOOKUP(F490,Оглавление!$J$4:$K$39,2,FALSE)</f>
        <v>0</v>
      </c>
      <c r="N490" s="8">
        <f t="shared" si="37"/>
        <v>6522</v>
      </c>
      <c r="O490" s="105"/>
      <c r="P490" s="8">
        <f>N490*O490</f>
        <v>0</v>
      </c>
      <c r="Q490" s="49" t="s">
        <v>1106</v>
      </c>
      <c r="R490" s="14" t="s">
        <v>1107</v>
      </c>
      <c r="S490" s="5">
        <v>1018328</v>
      </c>
      <c r="T490" s="3">
        <v>1237703</v>
      </c>
      <c r="U490" s="3" t="s">
        <v>12</v>
      </c>
      <c r="V490" s="5">
        <v>0.19</v>
      </c>
      <c r="W490" s="5">
        <v>7.2000000000000002E-5</v>
      </c>
      <c r="X490" s="5">
        <v>1</v>
      </c>
      <c r="Y490" s="5">
        <v>30</v>
      </c>
      <c r="Z490" s="5">
        <v>40</v>
      </c>
      <c r="AA490" s="5">
        <v>60</v>
      </c>
      <c r="AB490" s="5">
        <v>0.19</v>
      </c>
      <c r="AC490" s="5">
        <v>7.2000000000000002E-5</v>
      </c>
    </row>
    <row r="491" spans="1:29" ht="24.7" x14ac:dyDescent="0.5">
      <c r="A491" s="1"/>
      <c r="B491" s="5">
        <v>474</v>
      </c>
      <c r="C491" s="164"/>
      <c r="D491" s="118">
        <v>1135630</v>
      </c>
      <c r="E491" s="6" t="s">
        <v>664</v>
      </c>
      <c r="F491" s="11" t="s">
        <v>19</v>
      </c>
      <c r="G491" s="18" t="s">
        <v>137</v>
      </c>
      <c r="H491" s="10" t="s">
        <v>79</v>
      </c>
      <c r="I491" s="5" t="s">
        <v>1103</v>
      </c>
      <c r="J491" s="157">
        <v>6856</v>
      </c>
      <c r="K491" s="8">
        <v>7267</v>
      </c>
      <c r="L491" s="156">
        <f t="shared" si="39"/>
        <v>0.06</v>
      </c>
      <c r="M491" s="125">
        <f>VLOOKUP(F491,Оглавление!$J$4:$K$39,2,FALSE)</f>
        <v>0</v>
      </c>
      <c r="N491" s="8">
        <f t="shared" si="37"/>
        <v>7267</v>
      </c>
      <c r="O491" s="105"/>
      <c r="P491" s="8">
        <f>N491*O491</f>
        <v>0</v>
      </c>
      <c r="Q491" s="5" t="s">
        <v>1106</v>
      </c>
      <c r="R491" s="14" t="s">
        <v>1107</v>
      </c>
      <c r="S491" s="5">
        <v>1018329</v>
      </c>
      <c r="T491" s="5">
        <v>1237704</v>
      </c>
      <c r="U491" s="5" t="s">
        <v>12</v>
      </c>
      <c r="V491" s="5">
        <v>0.29099999999999998</v>
      </c>
      <c r="W491" s="5">
        <v>1.2E-4</v>
      </c>
      <c r="X491" s="5">
        <v>1</v>
      </c>
      <c r="Y491" s="5">
        <v>60</v>
      </c>
      <c r="Z491" s="5">
        <v>50</v>
      </c>
      <c r="AA491" s="5">
        <v>40</v>
      </c>
      <c r="AB491" s="5">
        <v>0.29099999999999998</v>
      </c>
      <c r="AC491" s="5">
        <v>1.2E-4</v>
      </c>
    </row>
    <row r="492" spans="1:29" ht="24.7" x14ac:dyDescent="0.5">
      <c r="A492" s="1"/>
      <c r="B492" s="5">
        <v>475</v>
      </c>
      <c r="C492" s="164"/>
      <c r="D492" s="118">
        <v>1135631</v>
      </c>
      <c r="E492" s="6" t="s">
        <v>665</v>
      </c>
      <c r="F492" s="11" t="s">
        <v>19</v>
      </c>
      <c r="G492" s="18" t="s">
        <v>137</v>
      </c>
      <c r="H492" s="10" t="s">
        <v>79</v>
      </c>
      <c r="I492" s="5" t="s">
        <v>1103</v>
      </c>
      <c r="J492" s="157">
        <v>8771</v>
      </c>
      <c r="K492" s="8">
        <v>9297</v>
      </c>
      <c r="L492" s="156">
        <f t="shared" si="39"/>
        <v>0.06</v>
      </c>
      <c r="M492" s="125">
        <f>VLOOKUP(F492,Оглавление!$J$4:$K$39,2,FALSE)</f>
        <v>0</v>
      </c>
      <c r="N492" s="8">
        <f t="shared" si="37"/>
        <v>9297</v>
      </c>
      <c r="O492" s="105"/>
      <c r="P492" s="8">
        <f>N492*O492</f>
        <v>0</v>
      </c>
      <c r="Q492" s="5" t="s">
        <v>1106</v>
      </c>
      <c r="R492" s="14" t="s">
        <v>1107</v>
      </c>
      <c r="S492" s="5">
        <v>1018330</v>
      </c>
      <c r="T492" s="5">
        <v>1237705</v>
      </c>
      <c r="U492" s="5" t="s">
        <v>12</v>
      </c>
      <c r="V492" s="5">
        <v>0.51700000000000002</v>
      </c>
      <c r="W492" s="5">
        <v>3.1500000000000001E-4</v>
      </c>
      <c r="X492" s="5">
        <v>1</v>
      </c>
      <c r="Y492" s="5">
        <v>105</v>
      </c>
      <c r="Z492" s="5">
        <v>60</v>
      </c>
      <c r="AA492" s="5">
        <v>50</v>
      </c>
      <c r="AB492" s="5">
        <v>0.51700000000000002</v>
      </c>
      <c r="AC492" s="5">
        <v>3.1500000000000001E-4</v>
      </c>
    </row>
    <row r="493" spans="1:29" ht="24.7" x14ac:dyDescent="0.5">
      <c r="A493" s="1"/>
      <c r="B493" s="5">
        <v>476</v>
      </c>
      <c r="C493" s="164"/>
      <c r="D493" s="118">
        <v>1135632</v>
      </c>
      <c r="E493" s="6" t="s">
        <v>666</v>
      </c>
      <c r="F493" s="11" t="s">
        <v>36</v>
      </c>
      <c r="G493" s="18" t="s">
        <v>137</v>
      </c>
      <c r="H493" s="10" t="s">
        <v>79</v>
      </c>
      <c r="I493" s="5" t="s">
        <v>1103</v>
      </c>
      <c r="J493" s="157" t="s">
        <v>37</v>
      </c>
      <c r="K493" s="8" t="s">
        <v>37</v>
      </c>
      <c r="L493" s="156"/>
      <c r="M493" s="125" t="str">
        <f>VLOOKUP(F493,Оглавление!$J$4:$K$39,2,FALSE)</f>
        <v>-</v>
      </c>
      <c r="N493" s="8" t="s">
        <v>37</v>
      </c>
      <c r="O493" s="105"/>
      <c r="P493" s="8" t="s">
        <v>37</v>
      </c>
      <c r="Q493" s="5" t="s">
        <v>1106</v>
      </c>
      <c r="R493" s="14" t="s">
        <v>1107</v>
      </c>
      <c r="S493" s="5">
        <v>1018331</v>
      </c>
      <c r="T493" s="5">
        <v>1237706</v>
      </c>
      <c r="U493" s="5" t="s">
        <v>12</v>
      </c>
      <c r="V493" s="5">
        <v>0.59499999999999997</v>
      </c>
      <c r="W493" s="5">
        <v>2.7300000000000002E-4</v>
      </c>
      <c r="X493" s="5">
        <v>1</v>
      </c>
      <c r="Y493" s="5">
        <v>65</v>
      </c>
      <c r="Z493" s="5">
        <v>70</v>
      </c>
      <c r="AA493" s="5">
        <v>60</v>
      </c>
      <c r="AB493" s="5">
        <v>0.59499999999999997</v>
      </c>
      <c r="AC493" s="5">
        <v>2.7300000000000002E-4</v>
      </c>
    </row>
    <row r="494" spans="1:29" ht="24.7" x14ac:dyDescent="0.5">
      <c r="A494" s="1"/>
      <c r="B494" s="5">
        <v>477</v>
      </c>
      <c r="C494" s="164"/>
      <c r="D494" s="118">
        <v>1237707</v>
      </c>
      <c r="E494" s="6" t="s">
        <v>667</v>
      </c>
      <c r="F494" s="11" t="s">
        <v>36</v>
      </c>
      <c r="G494" s="18" t="s">
        <v>137</v>
      </c>
      <c r="H494" s="10" t="s">
        <v>79</v>
      </c>
      <c r="I494" s="5" t="s">
        <v>1103</v>
      </c>
      <c r="J494" s="157" t="s">
        <v>37</v>
      </c>
      <c r="K494" s="8" t="s">
        <v>37</v>
      </c>
      <c r="L494" s="156"/>
      <c r="M494" s="125" t="str">
        <f>VLOOKUP(F494,Оглавление!$J$4:$K$39,2,FALSE)</f>
        <v>-</v>
      </c>
      <c r="N494" s="8" t="s">
        <v>37</v>
      </c>
      <c r="O494" s="105"/>
      <c r="P494" s="8" t="s">
        <v>37</v>
      </c>
      <c r="Q494" s="5" t="s">
        <v>1106</v>
      </c>
      <c r="R494" s="14" t="s">
        <v>1107</v>
      </c>
      <c r="S494" s="5">
        <v>1135633</v>
      </c>
      <c r="T494" s="5" t="s">
        <v>12</v>
      </c>
      <c r="U494" s="5" t="s">
        <v>12</v>
      </c>
      <c r="V494" s="5">
        <v>1.04</v>
      </c>
      <c r="W494" s="5">
        <v>2.1389999999999998E-3</v>
      </c>
      <c r="X494" s="5">
        <v>1</v>
      </c>
      <c r="Y494" s="5">
        <v>186</v>
      </c>
      <c r="Z494" s="5">
        <v>115</v>
      </c>
      <c r="AA494" s="5">
        <v>100</v>
      </c>
      <c r="AB494" s="5">
        <v>1.04</v>
      </c>
      <c r="AC494" s="5">
        <v>2.1389999999999998E-3</v>
      </c>
    </row>
    <row r="495" spans="1:29" ht="24.7" x14ac:dyDescent="0.5">
      <c r="A495" s="2"/>
      <c r="B495" s="5">
        <v>478</v>
      </c>
      <c r="C495" s="164"/>
      <c r="D495" s="118">
        <v>1135633</v>
      </c>
      <c r="E495" s="6" t="s">
        <v>668</v>
      </c>
      <c r="F495" s="11" t="s">
        <v>36</v>
      </c>
      <c r="G495" s="18" t="s">
        <v>137</v>
      </c>
      <c r="H495" s="10" t="s">
        <v>79</v>
      </c>
      <c r="I495" s="5" t="s">
        <v>1103</v>
      </c>
      <c r="J495" s="157" t="s">
        <v>37</v>
      </c>
      <c r="K495" s="8" t="s">
        <v>37</v>
      </c>
      <c r="L495" s="156"/>
      <c r="M495" s="125" t="str">
        <f>VLOOKUP(F495,Оглавление!$J$4:$K$39,2,FALSE)</f>
        <v>-</v>
      </c>
      <c r="N495" s="8" t="s">
        <v>37</v>
      </c>
      <c r="O495" s="105"/>
      <c r="P495" s="8" t="s">
        <v>37</v>
      </c>
      <c r="Q495" s="5" t="s">
        <v>1106</v>
      </c>
      <c r="R495" s="14" t="s">
        <v>1175</v>
      </c>
      <c r="S495" s="5">
        <v>1018332</v>
      </c>
      <c r="T495" s="5">
        <v>1237707</v>
      </c>
      <c r="U495" s="5" t="s">
        <v>12</v>
      </c>
      <c r="V495" s="5">
        <v>1.0469999999999999</v>
      </c>
      <c r="W495" s="5">
        <v>6.4499999999999996E-4</v>
      </c>
      <c r="X495" s="5">
        <v>1</v>
      </c>
      <c r="Y495" s="5">
        <v>70</v>
      </c>
      <c r="Z495" s="5">
        <v>85</v>
      </c>
      <c r="AA495" s="5">
        <v>85</v>
      </c>
      <c r="AB495" s="5">
        <v>1.022</v>
      </c>
      <c r="AC495" s="5">
        <v>5.0600000000000005E-4</v>
      </c>
    </row>
    <row r="496" spans="1:29" ht="24.7" x14ac:dyDescent="0.5">
      <c r="A496" s="2"/>
      <c r="B496" s="5">
        <v>479</v>
      </c>
      <c r="C496" s="164"/>
      <c r="D496" s="118">
        <v>1135980</v>
      </c>
      <c r="E496" s="6" t="s">
        <v>669</v>
      </c>
      <c r="F496" s="11" t="s">
        <v>36</v>
      </c>
      <c r="G496" s="18" t="s">
        <v>137</v>
      </c>
      <c r="H496" s="10" t="s">
        <v>79</v>
      </c>
      <c r="I496" s="5" t="s">
        <v>1103</v>
      </c>
      <c r="J496" s="157" t="s">
        <v>37</v>
      </c>
      <c r="K496" s="8" t="s">
        <v>37</v>
      </c>
      <c r="L496" s="156"/>
      <c r="M496" s="125" t="str">
        <f>VLOOKUP(F496,Оглавление!$J$4:$K$39,2,FALSE)</f>
        <v>-</v>
      </c>
      <c r="N496" s="8" t="s">
        <v>37</v>
      </c>
      <c r="O496" s="105"/>
      <c r="P496" s="8" t="s">
        <v>37</v>
      </c>
      <c r="Q496" s="49" t="s">
        <v>1109</v>
      </c>
      <c r="R496" s="14" t="s">
        <v>1107</v>
      </c>
      <c r="S496" s="13">
        <v>1018333</v>
      </c>
      <c r="T496" s="3">
        <v>1237708</v>
      </c>
      <c r="U496" s="3" t="s">
        <v>12</v>
      </c>
      <c r="V496" s="5">
        <v>1.619</v>
      </c>
      <c r="W496" s="5">
        <v>9.3499999999999996E-4</v>
      </c>
      <c r="X496" s="5">
        <v>1</v>
      </c>
      <c r="Y496" s="5">
        <v>85</v>
      </c>
      <c r="Z496" s="5">
        <v>100</v>
      </c>
      <c r="AA496" s="5">
        <v>110</v>
      </c>
      <c r="AB496" s="5">
        <v>1.619</v>
      </c>
      <c r="AC496" s="5">
        <v>9.3499999999999996E-4</v>
      </c>
    </row>
    <row r="497" spans="1:29" ht="24.7" x14ac:dyDescent="0.5">
      <c r="A497" s="2"/>
      <c r="B497" s="5">
        <v>480</v>
      </c>
      <c r="C497" s="164"/>
      <c r="D497" s="118">
        <v>1135634</v>
      </c>
      <c r="E497" s="6" t="s">
        <v>670</v>
      </c>
      <c r="F497" s="11" t="s">
        <v>36</v>
      </c>
      <c r="G497" s="18" t="s">
        <v>137</v>
      </c>
      <c r="H497" s="10" t="s">
        <v>79</v>
      </c>
      <c r="I497" s="5" t="s">
        <v>1103</v>
      </c>
      <c r="J497" s="157" t="s">
        <v>37</v>
      </c>
      <c r="K497" s="8" t="s">
        <v>37</v>
      </c>
      <c r="L497" s="156"/>
      <c r="M497" s="125" t="str">
        <f>VLOOKUP(F497,Оглавление!$J$4:$K$39,2,FALSE)</f>
        <v>-</v>
      </c>
      <c r="N497" s="8" t="s">
        <v>37</v>
      </c>
      <c r="O497" s="105"/>
      <c r="P497" s="8" t="s">
        <v>37</v>
      </c>
      <c r="Q497" s="5" t="s">
        <v>1109</v>
      </c>
      <c r="R497" s="14" t="s">
        <v>1107</v>
      </c>
      <c r="S497" s="5">
        <v>1018334</v>
      </c>
      <c r="T497" s="5">
        <v>1237709</v>
      </c>
      <c r="U497" s="5" t="s">
        <v>12</v>
      </c>
      <c r="V497" s="5">
        <v>2.52</v>
      </c>
      <c r="W497" s="5">
        <v>1.5E-3</v>
      </c>
      <c r="X497" s="5">
        <v>1</v>
      </c>
      <c r="Y497" s="5">
        <v>100</v>
      </c>
      <c r="Z497" s="5">
        <v>120</v>
      </c>
      <c r="AA497" s="5">
        <v>125</v>
      </c>
      <c r="AB497" s="5">
        <v>2.52</v>
      </c>
      <c r="AC497" s="5">
        <v>1.5E-3</v>
      </c>
    </row>
    <row r="498" spans="1:29" ht="24.7" x14ac:dyDescent="0.5">
      <c r="A498" s="1"/>
      <c r="B498" s="5">
        <v>481</v>
      </c>
      <c r="C498" s="164"/>
      <c r="D498" s="118">
        <v>1135635</v>
      </c>
      <c r="E498" s="6" t="s">
        <v>671</v>
      </c>
      <c r="F498" s="11" t="s">
        <v>36</v>
      </c>
      <c r="G498" s="18" t="s">
        <v>137</v>
      </c>
      <c r="H498" s="10" t="s">
        <v>79</v>
      </c>
      <c r="I498" s="5" t="s">
        <v>1103</v>
      </c>
      <c r="J498" s="157" t="s">
        <v>37</v>
      </c>
      <c r="K498" s="8" t="s">
        <v>37</v>
      </c>
      <c r="L498" s="156"/>
      <c r="M498" s="125" t="str">
        <f>VLOOKUP(F498,Оглавление!$J$4:$K$39,2,FALSE)</f>
        <v>-</v>
      </c>
      <c r="N498" s="8" t="s">
        <v>37</v>
      </c>
      <c r="O498" s="105"/>
      <c r="P498" s="8" t="s">
        <v>37</v>
      </c>
      <c r="Q498" s="5" t="s">
        <v>1106</v>
      </c>
      <c r="R498" s="14" t="s">
        <v>1107</v>
      </c>
      <c r="S498" s="5">
        <v>1018335</v>
      </c>
      <c r="T498" s="5">
        <v>1237710</v>
      </c>
      <c r="U498" s="5" t="s">
        <v>12</v>
      </c>
      <c r="V498" s="5">
        <v>4.0750000000000002</v>
      </c>
      <c r="W498" s="5">
        <v>2.5230000000000001E-3</v>
      </c>
      <c r="X498" s="5">
        <v>1</v>
      </c>
      <c r="Y498" s="5">
        <v>120</v>
      </c>
      <c r="Z498" s="5">
        <v>145</v>
      </c>
      <c r="AA498" s="5">
        <v>145</v>
      </c>
      <c r="AB498" s="5">
        <v>4.0750000000000002</v>
      </c>
      <c r="AC498" s="5">
        <v>2.5230000000000001E-3</v>
      </c>
    </row>
    <row r="499" spans="1:29" ht="24.7" x14ac:dyDescent="0.5">
      <c r="A499" s="1"/>
      <c r="B499" s="5">
        <v>482</v>
      </c>
      <c r="C499" s="164"/>
      <c r="D499" s="118">
        <v>1135636</v>
      </c>
      <c r="E499" s="6" t="s">
        <v>672</v>
      </c>
      <c r="F499" s="11" t="s">
        <v>36</v>
      </c>
      <c r="G499" s="18" t="s">
        <v>137</v>
      </c>
      <c r="H499" s="10" t="s">
        <v>79</v>
      </c>
      <c r="I499" s="5" t="s">
        <v>1103</v>
      </c>
      <c r="J499" s="157" t="s">
        <v>37</v>
      </c>
      <c r="K499" s="8" t="s">
        <v>37</v>
      </c>
      <c r="L499" s="156"/>
      <c r="M499" s="125" t="str">
        <f>VLOOKUP(F499,Оглавление!$J$4:$K$39,2,FALSE)</f>
        <v>-</v>
      </c>
      <c r="N499" s="8" t="s">
        <v>37</v>
      </c>
      <c r="O499" s="105"/>
      <c r="P499" s="8" t="s">
        <v>37</v>
      </c>
      <c r="Q499" s="5" t="s">
        <v>1109</v>
      </c>
      <c r="R499" s="14" t="s">
        <v>1107</v>
      </c>
      <c r="S499" s="5">
        <v>1078368</v>
      </c>
      <c r="T499" s="5">
        <v>1237711</v>
      </c>
      <c r="U499" s="5" t="s">
        <v>12</v>
      </c>
      <c r="V499" s="5">
        <v>4.95</v>
      </c>
      <c r="W499" s="5">
        <v>3.248E-3</v>
      </c>
      <c r="X499" s="5">
        <v>1</v>
      </c>
      <c r="Y499" s="5">
        <v>160</v>
      </c>
      <c r="Z499" s="5">
        <v>140</v>
      </c>
      <c r="AA499" s="5">
        <v>145</v>
      </c>
      <c r="AB499" s="5">
        <v>4.95</v>
      </c>
      <c r="AC499" s="5">
        <v>3.248E-3</v>
      </c>
    </row>
    <row r="500" spans="1:29" ht="49.5" customHeight="1" x14ac:dyDescent="0.5">
      <c r="A500" s="1"/>
      <c r="B500" s="5">
        <v>483</v>
      </c>
      <c r="C500" s="5"/>
      <c r="D500" s="118">
        <v>1135976</v>
      </c>
      <c r="E500" s="7" t="s">
        <v>673</v>
      </c>
      <c r="F500" s="11" t="s">
        <v>19</v>
      </c>
      <c r="G500" s="18" t="s">
        <v>137</v>
      </c>
      <c r="H500" s="14" t="s">
        <v>78</v>
      </c>
      <c r="I500" s="5" t="s">
        <v>1103</v>
      </c>
      <c r="J500" s="157">
        <v>1850</v>
      </c>
      <c r="K500" s="8">
        <v>1961</v>
      </c>
      <c r="L500" s="156">
        <f t="shared" si="39"/>
        <v>0.06</v>
      </c>
      <c r="M500" s="125">
        <f>VLOOKUP(F500,Оглавление!$J$4:$K$39,2,FALSE)</f>
        <v>0</v>
      </c>
      <c r="N500" s="8">
        <f t="shared" si="37"/>
        <v>1961</v>
      </c>
      <c r="O500" s="105"/>
      <c r="P500" s="8">
        <f>N500*O500</f>
        <v>0</v>
      </c>
      <c r="Q500" s="5" t="s">
        <v>1109</v>
      </c>
      <c r="R500" s="14" t="s">
        <v>1107</v>
      </c>
      <c r="S500" s="5">
        <v>1091505</v>
      </c>
      <c r="T500" s="5">
        <v>1237712</v>
      </c>
      <c r="U500" s="5" t="s">
        <v>12</v>
      </c>
      <c r="V500" s="5">
        <v>0.114</v>
      </c>
      <c r="W500" s="5">
        <v>4.5000000000000003E-5</v>
      </c>
      <c r="X500" s="5">
        <v>1</v>
      </c>
      <c r="Y500" s="5">
        <v>30</v>
      </c>
      <c r="Z500" s="5">
        <v>30</v>
      </c>
      <c r="AA500" s="5">
        <v>50</v>
      </c>
      <c r="AB500" s="5">
        <v>0.114</v>
      </c>
      <c r="AC500" s="5">
        <v>4.5000000000000003E-5</v>
      </c>
    </row>
    <row r="501" spans="1:29" ht="24.7" x14ac:dyDescent="0.5">
      <c r="A501" s="1"/>
      <c r="B501" s="5">
        <v>484</v>
      </c>
      <c r="C501" s="164"/>
      <c r="D501" s="118">
        <v>1135981</v>
      </c>
      <c r="E501" s="6" t="s">
        <v>674</v>
      </c>
      <c r="F501" s="11" t="s">
        <v>19</v>
      </c>
      <c r="G501" s="18" t="s">
        <v>137</v>
      </c>
      <c r="H501" s="14" t="s">
        <v>78</v>
      </c>
      <c r="I501" s="5" t="s">
        <v>1103</v>
      </c>
      <c r="J501" s="157">
        <v>6153</v>
      </c>
      <c r="K501" s="8">
        <v>6522</v>
      </c>
      <c r="L501" s="156">
        <f t="shared" si="39"/>
        <v>0.06</v>
      </c>
      <c r="M501" s="125">
        <f>VLOOKUP(F501,Оглавление!$J$4:$K$39,2,FALSE)</f>
        <v>0</v>
      </c>
      <c r="N501" s="8">
        <f t="shared" si="37"/>
        <v>6522</v>
      </c>
      <c r="O501" s="105"/>
      <c r="P501" s="8">
        <f>N501*O501</f>
        <v>0</v>
      </c>
      <c r="Q501" s="49" t="s">
        <v>1106</v>
      </c>
      <c r="R501" s="14" t="s">
        <v>1107</v>
      </c>
      <c r="S501" s="13">
        <v>1018336</v>
      </c>
      <c r="T501" s="3">
        <v>1237713</v>
      </c>
      <c r="U501" s="3" t="s">
        <v>12</v>
      </c>
      <c r="V501" s="5">
        <v>0.20200000000000001</v>
      </c>
      <c r="W501" s="5">
        <v>8.3999999999999995E-5</v>
      </c>
      <c r="X501" s="5">
        <v>1</v>
      </c>
      <c r="Y501" s="5">
        <v>35</v>
      </c>
      <c r="Z501" s="5">
        <v>40</v>
      </c>
      <c r="AA501" s="5">
        <v>60</v>
      </c>
      <c r="AB501" s="5">
        <v>0.20200000000000001</v>
      </c>
      <c r="AC501" s="5">
        <v>8.3999999999999995E-5</v>
      </c>
    </row>
    <row r="502" spans="1:29" ht="24.7" x14ac:dyDescent="0.5">
      <c r="A502" s="1"/>
      <c r="B502" s="5">
        <v>485</v>
      </c>
      <c r="C502" s="164"/>
      <c r="D502" s="118">
        <v>1135637</v>
      </c>
      <c r="E502" s="6" t="s">
        <v>675</v>
      </c>
      <c r="F502" s="11" t="s">
        <v>19</v>
      </c>
      <c r="G502" s="18" t="s">
        <v>137</v>
      </c>
      <c r="H502" s="14" t="s">
        <v>78</v>
      </c>
      <c r="I502" s="5" t="s">
        <v>1103</v>
      </c>
      <c r="J502" s="157">
        <v>6856</v>
      </c>
      <c r="K502" s="8">
        <v>7267</v>
      </c>
      <c r="L502" s="156">
        <f t="shared" si="39"/>
        <v>0.06</v>
      </c>
      <c r="M502" s="125">
        <f>VLOOKUP(F502,Оглавление!$J$4:$K$39,2,FALSE)</f>
        <v>0</v>
      </c>
      <c r="N502" s="8">
        <f t="shared" si="37"/>
        <v>7267</v>
      </c>
      <c r="O502" s="105"/>
      <c r="P502" s="8">
        <f>N502*O502</f>
        <v>0</v>
      </c>
      <c r="Q502" s="5" t="s">
        <v>1109</v>
      </c>
      <c r="R502" s="14" t="s">
        <v>1107</v>
      </c>
      <c r="S502" s="5">
        <v>1018338</v>
      </c>
      <c r="T502" s="5">
        <v>1237714</v>
      </c>
      <c r="U502" s="5" t="s">
        <v>12</v>
      </c>
      <c r="V502" s="5">
        <v>0.28399999999999997</v>
      </c>
      <c r="W502" s="5">
        <v>1.2E-4</v>
      </c>
      <c r="X502" s="5">
        <v>1</v>
      </c>
      <c r="Y502" s="5">
        <v>40</v>
      </c>
      <c r="Z502" s="5">
        <v>50</v>
      </c>
      <c r="AA502" s="5">
        <v>60</v>
      </c>
      <c r="AB502" s="5">
        <v>0.28399999999999997</v>
      </c>
      <c r="AC502" s="5">
        <v>1.2E-4</v>
      </c>
    </row>
    <row r="503" spans="1:29" ht="24.7" x14ac:dyDescent="0.5">
      <c r="A503" s="1"/>
      <c r="B503" s="5">
        <v>486</v>
      </c>
      <c r="C503" s="164"/>
      <c r="D503" s="118">
        <v>1135638</v>
      </c>
      <c r="E503" s="6" t="s">
        <v>676</v>
      </c>
      <c r="F503" s="11" t="s">
        <v>19</v>
      </c>
      <c r="G503" s="18" t="s">
        <v>137</v>
      </c>
      <c r="H503" s="14" t="s">
        <v>78</v>
      </c>
      <c r="I503" s="5" t="s">
        <v>1103</v>
      </c>
      <c r="J503" s="157">
        <v>8771</v>
      </c>
      <c r="K503" s="8">
        <v>9297</v>
      </c>
      <c r="L503" s="156">
        <f t="shared" si="39"/>
        <v>0.06</v>
      </c>
      <c r="M503" s="125">
        <f>VLOOKUP(F503,Оглавление!$J$4:$K$39,2,FALSE)</f>
        <v>0</v>
      </c>
      <c r="N503" s="8">
        <f t="shared" si="37"/>
        <v>9297</v>
      </c>
      <c r="O503" s="105"/>
      <c r="P503" s="8">
        <f>N503*O503</f>
        <v>0</v>
      </c>
      <c r="Q503" s="5" t="s">
        <v>1109</v>
      </c>
      <c r="R503" s="14" t="s">
        <v>1107</v>
      </c>
      <c r="S503" s="5">
        <v>1018339</v>
      </c>
      <c r="T503" s="5">
        <v>1237715</v>
      </c>
      <c r="U503" s="5" t="s">
        <v>12</v>
      </c>
      <c r="V503" s="5">
        <v>0.432</v>
      </c>
      <c r="W503" s="5">
        <v>1.6200000000000001E-4</v>
      </c>
      <c r="X503" s="5">
        <v>1</v>
      </c>
      <c r="Y503" s="5">
        <v>45</v>
      </c>
      <c r="Z503" s="5">
        <v>60</v>
      </c>
      <c r="AA503" s="5">
        <v>60</v>
      </c>
      <c r="AB503" s="5">
        <v>0.432</v>
      </c>
      <c r="AC503" s="5">
        <v>1.6200000000000001E-4</v>
      </c>
    </row>
    <row r="504" spans="1:29" ht="24.7" x14ac:dyDescent="0.5">
      <c r="A504" s="1"/>
      <c r="B504" s="5">
        <v>487</v>
      </c>
      <c r="C504" s="164"/>
      <c r="D504" s="118">
        <v>1135639</v>
      </c>
      <c r="E504" s="6" t="s">
        <v>677</v>
      </c>
      <c r="F504" s="11" t="s">
        <v>36</v>
      </c>
      <c r="G504" s="18" t="s">
        <v>137</v>
      </c>
      <c r="H504" s="14" t="s">
        <v>78</v>
      </c>
      <c r="I504" s="5" t="s">
        <v>1103</v>
      </c>
      <c r="J504" s="157" t="s">
        <v>37</v>
      </c>
      <c r="K504" s="8" t="s">
        <v>37</v>
      </c>
      <c r="L504" s="156"/>
      <c r="M504" s="125" t="str">
        <f>VLOOKUP(F504,Оглавление!$J$4:$K$39,2,FALSE)</f>
        <v>-</v>
      </c>
      <c r="N504" s="8" t="s">
        <v>37</v>
      </c>
      <c r="O504" s="105"/>
      <c r="P504" s="8" t="s">
        <v>37</v>
      </c>
      <c r="Q504" s="5" t="s">
        <v>1109</v>
      </c>
      <c r="R504" s="14" t="s">
        <v>1107</v>
      </c>
      <c r="S504" s="5">
        <v>1018340</v>
      </c>
      <c r="T504" s="5">
        <v>1237716</v>
      </c>
      <c r="U504" s="5" t="s">
        <v>12</v>
      </c>
      <c r="V504" s="5">
        <v>0.63100000000000001</v>
      </c>
      <c r="W504" s="5">
        <v>3.6000000000000002E-4</v>
      </c>
      <c r="X504" s="5">
        <v>1</v>
      </c>
      <c r="Y504" s="5">
        <v>60</v>
      </c>
      <c r="Z504" s="5">
        <v>80</v>
      </c>
      <c r="AA504" s="5">
        <v>75</v>
      </c>
      <c r="AB504" s="5">
        <v>0.63100000000000001</v>
      </c>
      <c r="AC504" s="5">
        <v>3.6000000000000002E-4</v>
      </c>
    </row>
    <row r="505" spans="1:29" ht="24.7" x14ac:dyDescent="0.5">
      <c r="A505" s="1"/>
      <c r="B505" s="5">
        <v>488</v>
      </c>
      <c r="C505" s="164"/>
      <c r="D505" s="118">
        <v>1135982</v>
      </c>
      <c r="E505" s="6" t="s">
        <v>678</v>
      </c>
      <c r="F505" s="11" t="s">
        <v>36</v>
      </c>
      <c r="G505" s="18" t="s">
        <v>137</v>
      </c>
      <c r="H505" s="14" t="s">
        <v>78</v>
      </c>
      <c r="I505" s="5" t="s">
        <v>1103</v>
      </c>
      <c r="J505" s="157" t="s">
        <v>37</v>
      </c>
      <c r="K505" s="8" t="s">
        <v>37</v>
      </c>
      <c r="L505" s="156"/>
      <c r="M505" s="125" t="str">
        <f>VLOOKUP(F505,Оглавление!$J$4:$K$39,2,FALSE)</f>
        <v>-</v>
      </c>
      <c r="N505" s="8" t="s">
        <v>37</v>
      </c>
      <c r="O505" s="105"/>
      <c r="P505" s="8" t="s">
        <v>37</v>
      </c>
      <c r="Q505" s="5" t="s">
        <v>1109</v>
      </c>
      <c r="R505" s="14" t="s">
        <v>1107</v>
      </c>
      <c r="S505" s="13">
        <v>1018341</v>
      </c>
      <c r="T505" s="5">
        <v>1237717</v>
      </c>
      <c r="U505" s="3" t="s">
        <v>12</v>
      </c>
      <c r="V505" s="5">
        <v>1.117</v>
      </c>
      <c r="W505" s="5">
        <v>6.3000000000000003E-4</v>
      </c>
      <c r="X505" s="5">
        <v>1</v>
      </c>
      <c r="Y505" s="5">
        <v>70</v>
      </c>
      <c r="Z505" s="5">
        <v>90</v>
      </c>
      <c r="AA505" s="5">
        <v>100</v>
      </c>
      <c r="AB505" s="5">
        <v>1.117</v>
      </c>
      <c r="AC505" s="5">
        <v>6.3000000000000003E-4</v>
      </c>
    </row>
    <row r="506" spans="1:29" ht="24.7" x14ac:dyDescent="0.5">
      <c r="A506" s="1"/>
      <c r="B506" s="5">
        <v>489</v>
      </c>
      <c r="C506" s="164"/>
      <c r="D506" s="118">
        <v>1135640</v>
      </c>
      <c r="E506" s="6" t="s">
        <v>679</v>
      </c>
      <c r="F506" s="11" t="s">
        <v>36</v>
      </c>
      <c r="G506" s="18" t="s">
        <v>137</v>
      </c>
      <c r="H506" s="14" t="s">
        <v>78</v>
      </c>
      <c r="I506" s="5" t="s">
        <v>1103</v>
      </c>
      <c r="J506" s="157" t="s">
        <v>37</v>
      </c>
      <c r="K506" s="8" t="s">
        <v>37</v>
      </c>
      <c r="L506" s="156"/>
      <c r="M506" s="125" t="str">
        <f>VLOOKUP(F506,Оглавление!$J$4:$K$39,2,FALSE)</f>
        <v>-</v>
      </c>
      <c r="N506" s="8" t="s">
        <v>37</v>
      </c>
      <c r="O506" s="105"/>
      <c r="P506" s="8" t="s">
        <v>37</v>
      </c>
      <c r="Q506" s="5" t="s">
        <v>1109</v>
      </c>
      <c r="R506" s="14" t="s">
        <v>1107</v>
      </c>
      <c r="S506" s="5">
        <v>1018342</v>
      </c>
      <c r="T506" s="5">
        <v>1237718</v>
      </c>
      <c r="U506" s="5" t="s">
        <v>12</v>
      </c>
      <c r="V506" s="5">
        <v>1.66</v>
      </c>
      <c r="W506" s="5">
        <v>9.8999999999999999E-4</v>
      </c>
      <c r="X506" s="5">
        <v>1</v>
      </c>
      <c r="Y506" s="5">
        <v>90</v>
      </c>
      <c r="Z506" s="5">
        <v>100</v>
      </c>
      <c r="AA506" s="5">
        <v>110</v>
      </c>
      <c r="AB506" s="5">
        <v>1.66</v>
      </c>
      <c r="AC506" s="5">
        <v>9.8999999999999999E-4</v>
      </c>
    </row>
    <row r="507" spans="1:29" ht="24.7" x14ac:dyDescent="0.5">
      <c r="A507" s="1"/>
      <c r="B507" s="5">
        <v>490</v>
      </c>
      <c r="C507" s="164"/>
      <c r="D507" s="118">
        <v>1135641</v>
      </c>
      <c r="E507" s="6" t="s">
        <v>680</v>
      </c>
      <c r="F507" s="11" t="s">
        <v>36</v>
      </c>
      <c r="G507" s="18" t="s">
        <v>137</v>
      </c>
      <c r="H507" s="14" t="s">
        <v>78</v>
      </c>
      <c r="I507" s="5" t="s">
        <v>1103</v>
      </c>
      <c r="J507" s="157" t="s">
        <v>37</v>
      </c>
      <c r="K507" s="8" t="s">
        <v>37</v>
      </c>
      <c r="L507" s="156"/>
      <c r="M507" s="125" t="str">
        <f>VLOOKUP(F507,Оглавление!$J$4:$K$39,2,FALSE)</f>
        <v>-</v>
      </c>
      <c r="N507" s="8" t="s">
        <v>37</v>
      </c>
      <c r="O507" s="105"/>
      <c r="P507" s="8" t="s">
        <v>37</v>
      </c>
      <c r="Q507" s="5" t="s">
        <v>1106</v>
      </c>
      <c r="R507" s="14" t="s">
        <v>1107</v>
      </c>
      <c r="S507" s="5">
        <v>1018343</v>
      </c>
      <c r="T507" s="5">
        <v>1237719</v>
      </c>
      <c r="U507" s="5" t="s">
        <v>12</v>
      </c>
      <c r="V507" s="5">
        <v>2.56</v>
      </c>
      <c r="W507" s="5">
        <v>1.5E-3</v>
      </c>
      <c r="X507" s="5">
        <v>1</v>
      </c>
      <c r="Y507" s="5">
        <v>100</v>
      </c>
      <c r="Z507" s="5">
        <v>120</v>
      </c>
      <c r="AA507" s="5">
        <v>125</v>
      </c>
      <c r="AB507" s="5">
        <v>2.56</v>
      </c>
      <c r="AC507" s="5">
        <v>1.5E-3</v>
      </c>
    </row>
    <row r="508" spans="1:29" ht="24.7" x14ac:dyDescent="0.5">
      <c r="A508" s="1"/>
      <c r="B508" s="5">
        <v>491</v>
      </c>
      <c r="C508" s="164"/>
      <c r="D508" s="118">
        <v>1135983</v>
      </c>
      <c r="E508" s="6" t="s">
        <v>681</v>
      </c>
      <c r="F508" s="11" t="s">
        <v>36</v>
      </c>
      <c r="G508" s="18" t="s">
        <v>137</v>
      </c>
      <c r="H508" s="14" t="s">
        <v>78</v>
      </c>
      <c r="I508" s="10" t="s">
        <v>1103</v>
      </c>
      <c r="J508" s="157" t="s">
        <v>37</v>
      </c>
      <c r="K508" s="8" t="s">
        <v>37</v>
      </c>
      <c r="L508" s="156"/>
      <c r="M508" s="125" t="str">
        <f>VLOOKUP(F508,Оглавление!$J$4:$K$39,2,FALSE)</f>
        <v>-</v>
      </c>
      <c r="N508" s="8" t="s">
        <v>37</v>
      </c>
      <c r="O508" s="105"/>
      <c r="P508" s="8" t="s">
        <v>37</v>
      </c>
      <c r="Q508" s="49" t="s">
        <v>1106</v>
      </c>
      <c r="R508" s="14" t="s">
        <v>1107</v>
      </c>
      <c r="S508" s="13">
        <v>1023170</v>
      </c>
      <c r="T508" s="3">
        <v>1237720</v>
      </c>
      <c r="U508" s="3" t="s">
        <v>12</v>
      </c>
      <c r="V508" s="5">
        <v>3.8559999999999999</v>
      </c>
      <c r="W508" s="5">
        <v>2.2680000000000001E-3</v>
      </c>
      <c r="X508" s="5">
        <v>1</v>
      </c>
      <c r="Y508" s="5">
        <v>120</v>
      </c>
      <c r="Z508" s="5">
        <v>140</v>
      </c>
      <c r="AA508" s="5">
        <v>135</v>
      </c>
      <c r="AB508" s="5">
        <v>3.8559999999999999</v>
      </c>
      <c r="AC508" s="5">
        <v>2.2680000000000001E-3</v>
      </c>
    </row>
    <row r="509" spans="1:29" ht="24.7" x14ac:dyDescent="0.5">
      <c r="A509" s="1"/>
      <c r="B509" s="5">
        <v>492</v>
      </c>
      <c r="C509" s="161"/>
      <c r="D509" s="118">
        <v>1238375</v>
      </c>
      <c r="E509" s="7" t="s">
        <v>682</v>
      </c>
      <c r="F509" s="11" t="s">
        <v>19</v>
      </c>
      <c r="G509" s="18" t="s">
        <v>137</v>
      </c>
      <c r="H509" s="14" t="s">
        <v>79</v>
      </c>
      <c r="I509" s="10" t="s">
        <v>1103</v>
      </c>
      <c r="J509" s="157">
        <v>13043</v>
      </c>
      <c r="K509" s="8">
        <v>13826</v>
      </c>
      <c r="L509" s="156">
        <f t="shared" si="39"/>
        <v>0.06</v>
      </c>
      <c r="M509" s="125">
        <f>VLOOKUP(F509,Оглавление!$J$4:$K$39,2,FALSE)</f>
        <v>0</v>
      </c>
      <c r="N509" s="8">
        <f t="shared" si="37"/>
        <v>13826</v>
      </c>
      <c r="O509" s="105"/>
      <c r="P509" s="8">
        <f>N509*O509</f>
        <v>0</v>
      </c>
      <c r="Q509" s="49">
        <v>0</v>
      </c>
      <c r="R509" s="14" t="s">
        <v>1118</v>
      </c>
      <c r="S509" s="10" t="s">
        <v>12</v>
      </c>
      <c r="T509" s="3" t="s">
        <v>12</v>
      </c>
      <c r="U509" s="3" t="s">
        <v>12</v>
      </c>
      <c r="V509" s="5">
        <v>0.51</v>
      </c>
      <c r="W509" s="5">
        <v>1.35E-4</v>
      </c>
      <c r="X509" s="5">
        <v>1</v>
      </c>
      <c r="Y509" s="5">
        <v>75</v>
      </c>
      <c r="Z509" s="5">
        <v>42</v>
      </c>
      <c r="AA509" s="5">
        <v>42</v>
      </c>
      <c r="AB509" s="5">
        <v>0.51</v>
      </c>
      <c r="AC509" s="5">
        <v>1.35E-4</v>
      </c>
    </row>
    <row r="510" spans="1:29" ht="24.7" x14ac:dyDescent="0.5">
      <c r="A510" s="1"/>
      <c r="B510" s="5">
        <v>493</v>
      </c>
      <c r="C510" s="162"/>
      <c r="D510" s="118">
        <v>1238376</v>
      </c>
      <c r="E510" s="7" t="s">
        <v>683</v>
      </c>
      <c r="F510" s="11" t="s">
        <v>36</v>
      </c>
      <c r="G510" s="18" t="s">
        <v>137</v>
      </c>
      <c r="H510" s="14" t="s">
        <v>79</v>
      </c>
      <c r="I510" s="10" t="s">
        <v>1103</v>
      </c>
      <c r="J510" s="157" t="s">
        <v>37</v>
      </c>
      <c r="K510" s="8" t="s">
        <v>37</v>
      </c>
      <c r="L510" s="156"/>
      <c r="M510" s="125" t="str">
        <f>VLOOKUP(F510,Оглавление!$J$4:$K$39,2,FALSE)</f>
        <v>-</v>
      </c>
      <c r="N510" s="8" t="s">
        <v>37</v>
      </c>
      <c r="O510" s="105"/>
      <c r="P510" s="8" t="s">
        <v>37</v>
      </c>
      <c r="Q510" s="49">
        <v>0</v>
      </c>
      <c r="R510" s="14" t="s">
        <v>1118</v>
      </c>
      <c r="S510" s="10" t="s">
        <v>12</v>
      </c>
      <c r="T510" s="3" t="s">
        <v>12</v>
      </c>
      <c r="U510" s="3" t="s">
        <v>12</v>
      </c>
      <c r="V510" s="5">
        <v>0.65</v>
      </c>
      <c r="W510" s="5">
        <v>2.1000000000000001E-4</v>
      </c>
      <c r="X510" s="5">
        <v>1</v>
      </c>
      <c r="Y510" s="5">
        <v>84</v>
      </c>
      <c r="Z510" s="5">
        <v>50</v>
      </c>
      <c r="AA510" s="5">
        <v>50</v>
      </c>
      <c r="AB510" s="5">
        <v>0.65</v>
      </c>
      <c r="AC510" s="5">
        <v>2.1000000000000001E-4</v>
      </c>
    </row>
    <row r="511" spans="1:29" ht="24.7" x14ac:dyDescent="0.5">
      <c r="A511" s="1"/>
      <c r="B511" s="5">
        <v>494</v>
      </c>
      <c r="C511" s="162"/>
      <c r="D511" s="118">
        <v>1238377</v>
      </c>
      <c r="E511" s="7" t="s">
        <v>684</v>
      </c>
      <c r="F511" s="11" t="s">
        <v>36</v>
      </c>
      <c r="G511" s="18" t="s">
        <v>137</v>
      </c>
      <c r="H511" s="14" t="s">
        <v>79</v>
      </c>
      <c r="I511" s="10" t="s">
        <v>1103</v>
      </c>
      <c r="J511" s="157" t="s">
        <v>37</v>
      </c>
      <c r="K511" s="8" t="s">
        <v>37</v>
      </c>
      <c r="L511" s="156"/>
      <c r="M511" s="125" t="str">
        <f>VLOOKUP(F511,Оглавление!$J$4:$K$39,2,FALSE)</f>
        <v>-</v>
      </c>
      <c r="N511" s="8" t="s">
        <v>37</v>
      </c>
      <c r="O511" s="105"/>
      <c r="P511" s="8" t="s">
        <v>37</v>
      </c>
      <c r="Q511" s="49">
        <v>0</v>
      </c>
      <c r="R511" s="14" t="s">
        <v>1118</v>
      </c>
      <c r="S511" s="10" t="s">
        <v>12</v>
      </c>
      <c r="T511" s="3" t="s">
        <v>12</v>
      </c>
      <c r="U511" s="3" t="s">
        <v>12</v>
      </c>
      <c r="V511" s="5">
        <v>0.98</v>
      </c>
      <c r="W511" s="5">
        <v>3.4900000000000003E-4</v>
      </c>
      <c r="X511" s="5">
        <v>1</v>
      </c>
      <c r="Y511" s="5">
        <v>88</v>
      </c>
      <c r="Z511" s="5">
        <v>63</v>
      </c>
      <c r="AA511" s="5">
        <v>63</v>
      </c>
      <c r="AB511" s="5">
        <v>0.98</v>
      </c>
      <c r="AC511" s="5">
        <v>3.4900000000000003E-4</v>
      </c>
    </row>
    <row r="512" spans="1:29" ht="24.7" x14ac:dyDescent="0.5">
      <c r="A512" s="1"/>
      <c r="B512" s="5">
        <v>495</v>
      </c>
      <c r="C512" s="162"/>
      <c r="D512" s="118">
        <v>1238378</v>
      </c>
      <c r="E512" s="7" t="s">
        <v>685</v>
      </c>
      <c r="F512" s="11" t="s">
        <v>36</v>
      </c>
      <c r="G512" s="18" t="s">
        <v>137</v>
      </c>
      <c r="H512" s="14" t="s">
        <v>79</v>
      </c>
      <c r="I512" s="10" t="s">
        <v>1103</v>
      </c>
      <c r="J512" s="157" t="s">
        <v>37</v>
      </c>
      <c r="K512" s="8" t="s">
        <v>37</v>
      </c>
      <c r="L512" s="156"/>
      <c r="M512" s="125" t="str">
        <f>VLOOKUP(F512,Оглавление!$J$4:$K$39,2,FALSE)</f>
        <v>-</v>
      </c>
      <c r="N512" s="8" t="s">
        <v>37</v>
      </c>
      <c r="O512" s="105"/>
      <c r="P512" s="8" t="s">
        <v>37</v>
      </c>
      <c r="Q512" s="49">
        <v>0</v>
      </c>
      <c r="R512" s="14" t="s">
        <v>1118</v>
      </c>
      <c r="S512" s="10" t="s">
        <v>12</v>
      </c>
      <c r="T512" s="3" t="s">
        <v>12</v>
      </c>
      <c r="U512" s="3" t="s">
        <v>12</v>
      </c>
      <c r="V512" s="5">
        <v>1.57</v>
      </c>
      <c r="W512" s="5">
        <v>5.8500000000000002E-4</v>
      </c>
      <c r="X512" s="5">
        <v>1</v>
      </c>
      <c r="Y512" s="5">
        <v>101</v>
      </c>
      <c r="Z512" s="5">
        <v>76</v>
      </c>
      <c r="AA512" s="5">
        <v>76</v>
      </c>
      <c r="AB512" s="5">
        <v>1.57</v>
      </c>
      <c r="AC512" s="5">
        <v>5.8500000000000002E-4</v>
      </c>
    </row>
    <row r="513" spans="1:29" ht="24.7" x14ac:dyDescent="0.5">
      <c r="A513" s="1"/>
      <c r="B513" s="5">
        <v>496</v>
      </c>
      <c r="C513" s="162"/>
      <c r="D513" s="118">
        <v>1238379</v>
      </c>
      <c r="E513" s="7" t="s">
        <v>686</v>
      </c>
      <c r="F513" s="11" t="s">
        <v>36</v>
      </c>
      <c r="G513" s="18" t="s">
        <v>137</v>
      </c>
      <c r="H513" s="14" t="s">
        <v>79</v>
      </c>
      <c r="I513" s="10" t="s">
        <v>1103</v>
      </c>
      <c r="J513" s="157" t="s">
        <v>37</v>
      </c>
      <c r="K513" s="8" t="s">
        <v>37</v>
      </c>
      <c r="L513" s="156"/>
      <c r="M513" s="125" t="str">
        <f>VLOOKUP(F513,Оглавление!$J$4:$K$39,2,FALSE)</f>
        <v>-</v>
      </c>
      <c r="N513" s="8" t="s">
        <v>37</v>
      </c>
      <c r="O513" s="105"/>
      <c r="P513" s="8" t="s">
        <v>37</v>
      </c>
      <c r="Q513" s="49">
        <v>0</v>
      </c>
      <c r="R513" s="14" t="s">
        <v>1118</v>
      </c>
      <c r="S513" s="10" t="s">
        <v>12</v>
      </c>
      <c r="T513" s="3" t="s">
        <v>12</v>
      </c>
      <c r="U513" s="3" t="s">
        <v>12</v>
      </c>
      <c r="V513" s="5">
        <v>2.29</v>
      </c>
      <c r="W513" s="5">
        <v>8.7500000000000002E-4</v>
      </c>
      <c r="X513" s="5">
        <v>1</v>
      </c>
      <c r="Y513" s="5">
        <v>108</v>
      </c>
      <c r="Z513" s="5">
        <v>90</v>
      </c>
      <c r="AA513" s="5">
        <v>90</v>
      </c>
      <c r="AB513" s="5">
        <v>2.29</v>
      </c>
      <c r="AC513" s="5">
        <v>8.7500000000000002E-4</v>
      </c>
    </row>
    <row r="514" spans="1:29" ht="24.7" x14ac:dyDescent="0.5">
      <c r="A514" s="1"/>
      <c r="B514" s="5">
        <v>497</v>
      </c>
      <c r="C514" s="162"/>
      <c r="D514" s="118">
        <v>1238380</v>
      </c>
      <c r="E514" s="7" t="s">
        <v>687</v>
      </c>
      <c r="F514" s="11" t="s">
        <v>36</v>
      </c>
      <c r="G514" s="18" t="s">
        <v>137</v>
      </c>
      <c r="H514" s="14" t="s">
        <v>79</v>
      </c>
      <c r="I514" s="10" t="s">
        <v>1103</v>
      </c>
      <c r="J514" s="157" t="s">
        <v>37</v>
      </c>
      <c r="K514" s="8" t="s">
        <v>37</v>
      </c>
      <c r="L514" s="156"/>
      <c r="M514" s="125" t="str">
        <f>VLOOKUP(F514,Оглавление!$J$4:$K$39,2,FALSE)</f>
        <v>-</v>
      </c>
      <c r="N514" s="8" t="s">
        <v>37</v>
      </c>
      <c r="O514" s="105"/>
      <c r="P514" s="8" t="s">
        <v>37</v>
      </c>
      <c r="Q514" s="49">
        <v>0</v>
      </c>
      <c r="R514" s="14" t="s">
        <v>1118</v>
      </c>
      <c r="S514" s="10" t="s">
        <v>12</v>
      </c>
      <c r="T514" s="3" t="s">
        <v>12</v>
      </c>
      <c r="U514" s="3" t="s">
        <v>12</v>
      </c>
      <c r="V514" s="5">
        <v>3.52</v>
      </c>
      <c r="W514" s="5">
        <v>1.4890000000000001E-3</v>
      </c>
      <c r="X514" s="5">
        <v>1</v>
      </c>
      <c r="Y514" s="5">
        <v>114</v>
      </c>
      <c r="Z514" s="5">
        <v>114</v>
      </c>
      <c r="AA514" s="5">
        <v>114</v>
      </c>
      <c r="AB514" s="5">
        <v>3.52</v>
      </c>
      <c r="AC514" s="5">
        <v>1.4890000000000001E-3</v>
      </c>
    </row>
    <row r="515" spans="1:29" ht="24.7" x14ac:dyDescent="0.5">
      <c r="A515" s="1"/>
      <c r="B515" s="5">
        <v>498</v>
      </c>
      <c r="C515" s="162"/>
      <c r="D515" s="118">
        <v>1238381</v>
      </c>
      <c r="E515" s="7" t="s">
        <v>688</v>
      </c>
      <c r="F515" s="11" t="s">
        <v>36</v>
      </c>
      <c r="G515" s="18" t="s">
        <v>137</v>
      </c>
      <c r="H515" s="14" t="s">
        <v>79</v>
      </c>
      <c r="I515" s="10" t="s">
        <v>1103</v>
      </c>
      <c r="J515" s="157" t="s">
        <v>37</v>
      </c>
      <c r="K515" s="8" t="s">
        <v>37</v>
      </c>
      <c r="L515" s="156"/>
      <c r="M515" s="125" t="str">
        <f>VLOOKUP(F515,Оглавление!$J$4:$K$39,2,FALSE)</f>
        <v>-</v>
      </c>
      <c r="N515" s="8" t="s">
        <v>37</v>
      </c>
      <c r="O515" s="105"/>
      <c r="P515" s="8" t="s">
        <v>37</v>
      </c>
      <c r="Q515" s="49">
        <v>0</v>
      </c>
      <c r="R515" s="14" t="s">
        <v>1118</v>
      </c>
      <c r="S515" s="10" t="s">
        <v>12</v>
      </c>
      <c r="T515" s="3" t="s">
        <v>12</v>
      </c>
      <c r="U515" s="3" t="s">
        <v>12</v>
      </c>
      <c r="V515" s="5">
        <v>4.34</v>
      </c>
      <c r="W515" s="5">
        <v>1.8749999999999999E-3</v>
      </c>
      <c r="X515" s="5">
        <v>1</v>
      </c>
      <c r="Y515" s="5">
        <v>120</v>
      </c>
      <c r="Z515" s="5">
        <v>125</v>
      </c>
      <c r="AA515" s="5">
        <v>125</v>
      </c>
      <c r="AB515" s="5">
        <v>4.34</v>
      </c>
      <c r="AC515" s="5">
        <v>1.8749999999999999E-3</v>
      </c>
    </row>
    <row r="516" spans="1:29" ht="24.7" x14ac:dyDescent="0.5">
      <c r="A516" s="1"/>
      <c r="B516" s="5">
        <v>499</v>
      </c>
      <c r="C516" s="162"/>
      <c r="D516" s="118">
        <v>1238385</v>
      </c>
      <c r="E516" s="7" t="s">
        <v>689</v>
      </c>
      <c r="F516" s="11" t="s">
        <v>19</v>
      </c>
      <c r="G516" s="18" t="s">
        <v>137</v>
      </c>
      <c r="H516" s="14" t="s">
        <v>78</v>
      </c>
      <c r="I516" s="10" t="s">
        <v>1103</v>
      </c>
      <c r="J516" s="157">
        <v>15269</v>
      </c>
      <c r="K516" s="8">
        <v>16185</v>
      </c>
      <c r="L516" s="156">
        <f t="shared" si="39"/>
        <v>0.06</v>
      </c>
      <c r="M516" s="125">
        <f>VLOOKUP(F516,Оглавление!$J$4:$K$39,2,FALSE)</f>
        <v>0</v>
      </c>
      <c r="N516" s="8">
        <f t="shared" si="37"/>
        <v>16185</v>
      </c>
      <c r="O516" s="105"/>
      <c r="P516" s="8">
        <f>N516*O516</f>
        <v>0</v>
      </c>
      <c r="Q516" s="49">
        <v>0</v>
      </c>
      <c r="R516" s="14" t="s">
        <v>1118</v>
      </c>
      <c r="S516" s="10" t="s">
        <v>12</v>
      </c>
      <c r="T516" s="3" t="s">
        <v>12</v>
      </c>
      <c r="U516" s="3" t="s">
        <v>12</v>
      </c>
      <c r="V516" s="5">
        <v>0.56000000000000005</v>
      </c>
      <c r="W516" s="5">
        <v>1.2E-4</v>
      </c>
      <c r="X516" s="5">
        <v>1</v>
      </c>
      <c r="Y516" s="5">
        <v>75</v>
      </c>
      <c r="Z516" s="5">
        <v>40</v>
      </c>
      <c r="AA516" s="5">
        <v>40</v>
      </c>
      <c r="AB516" s="5">
        <v>0.56000000000000005</v>
      </c>
      <c r="AC516" s="5">
        <v>1.2E-4</v>
      </c>
    </row>
    <row r="517" spans="1:29" ht="24.7" x14ac:dyDescent="0.5">
      <c r="A517" s="1"/>
      <c r="B517" s="5">
        <v>500</v>
      </c>
      <c r="C517" s="162"/>
      <c r="D517" s="118">
        <v>1238386</v>
      </c>
      <c r="E517" s="7" t="s">
        <v>690</v>
      </c>
      <c r="F517" s="11" t="s">
        <v>36</v>
      </c>
      <c r="G517" s="18" t="s">
        <v>137</v>
      </c>
      <c r="H517" s="14" t="s">
        <v>78</v>
      </c>
      <c r="I517" s="10" t="s">
        <v>1103</v>
      </c>
      <c r="J517" s="157" t="s">
        <v>37</v>
      </c>
      <c r="K517" s="8" t="s">
        <v>37</v>
      </c>
      <c r="L517" s="156"/>
      <c r="M517" s="125" t="str">
        <f>VLOOKUP(F517,Оглавление!$J$4:$K$39,2,FALSE)</f>
        <v>-</v>
      </c>
      <c r="N517" s="8" t="s">
        <v>37</v>
      </c>
      <c r="O517" s="105"/>
      <c r="P517" s="8" t="s">
        <v>37</v>
      </c>
      <c r="Q517" s="49">
        <v>0</v>
      </c>
      <c r="R517" s="14" t="s">
        <v>1118</v>
      </c>
      <c r="S517" s="10" t="s">
        <v>12</v>
      </c>
      <c r="T517" s="3" t="s">
        <v>12</v>
      </c>
      <c r="U517" s="3" t="s">
        <v>12</v>
      </c>
      <c r="V517" s="5">
        <v>0.85</v>
      </c>
      <c r="W517" s="5">
        <v>2.1000000000000001E-4</v>
      </c>
      <c r="X517" s="5">
        <v>1</v>
      </c>
      <c r="Y517" s="5">
        <v>84</v>
      </c>
      <c r="Z517" s="5">
        <v>50</v>
      </c>
      <c r="AA517" s="5">
        <v>50</v>
      </c>
      <c r="AB517" s="5">
        <v>0.85</v>
      </c>
      <c r="AC517" s="5">
        <v>2.1000000000000001E-4</v>
      </c>
    </row>
    <row r="518" spans="1:29" ht="24.7" x14ac:dyDescent="0.5">
      <c r="A518" s="1"/>
      <c r="B518" s="5">
        <v>501</v>
      </c>
      <c r="C518" s="162"/>
      <c r="D518" s="118">
        <v>1238387</v>
      </c>
      <c r="E518" s="7" t="s">
        <v>691</v>
      </c>
      <c r="F518" s="11" t="s">
        <v>36</v>
      </c>
      <c r="G518" s="18" t="s">
        <v>137</v>
      </c>
      <c r="H518" s="14" t="s">
        <v>78</v>
      </c>
      <c r="I518" s="10" t="s">
        <v>1103</v>
      </c>
      <c r="J518" s="157" t="s">
        <v>37</v>
      </c>
      <c r="K518" s="8" t="s">
        <v>37</v>
      </c>
      <c r="L518" s="156"/>
      <c r="M518" s="125" t="str">
        <f>VLOOKUP(F518,Оглавление!$J$4:$K$39,2,FALSE)</f>
        <v>-</v>
      </c>
      <c r="N518" s="8" t="s">
        <v>37</v>
      </c>
      <c r="O518" s="105"/>
      <c r="P518" s="8" t="s">
        <v>37</v>
      </c>
      <c r="Q518" s="49">
        <v>0</v>
      </c>
      <c r="R518" s="14" t="s">
        <v>1118</v>
      </c>
      <c r="S518" s="10" t="s">
        <v>12</v>
      </c>
      <c r="T518" s="3" t="s">
        <v>12</v>
      </c>
      <c r="U518" s="3" t="s">
        <v>12</v>
      </c>
      <c r="V518" s="5">
        <v>0.95</v>
      </c>
      <c r="W518" s="5">
        <v>3.4900000000000003E-4</v>
      </c>
      <c r="X518" s="5">
        <v>1</v>
      </c>
      <c r="Y518" s="5">
        <v>88</v>
      </c>
      <c r="Z518" s="5">
        <v>63</v>
      </c>
      <c r="AA518" s="5">
        <v>63</v>
      </c>
      <c r="AB518" s="5">
        <v>0.95</v>
      </c>
      <c r="AC518" s="5">
        <v>3.4900000000000003E-4</v>
      </c>
    </row>
    <row r="519" spans="1:29" ht="24.7" x14ac:dyDescent="0.5">
      <c r="A519" s="1"/>
      <c r="B519" s="5">
        <v>502</v>
      </c>
      <c r="C519" s="162"/>
      <c r="D519" s="118">
        <v>1238388</v>
      </c>
      <c r="E519" s="7" t="s">
        <v>692</v>
      </c>
      <c r="F519" s="11" t="s">
        <v>36</v>
      </c>
      <c r="G519" s="18" t="s">
        <v>137</v>
      </c>
      <c r="H519" s="14" t="s">
        <v>78</v>
      </c>
      <c r="I519" s="10" t="s">
        <v>1103</v>
      </c>
      <c r="J519" s="157" t="s">
        <v>37</v>
      </c>
      <c r="K519" s="8" t="s">
        <v>37</v>
      </c>
      <c r="L519" s="156"/>
      <c r="M519" s="125" t="str">
        <f>VLOOKUP(F519,Оглавление!$J$4:$K$39,2,FALSE)</f>
        <v>-</v>
      </c>
      <c r="N519" s="8" t="s">
        <v>37</v>
      </c>
      <c r="O519" s="105"/>
      <c r="P519" s="8" t="s">
        <v>37</v>
      </c>
      <c r="Q519" s="49">
        <v>0</v>
      </c>
      <c r="R519" s="14" t="s">
        <v>1118</v>
      </c>
      <c r="S519" s="10" t="s">
        <v>12</v>
      </c>
      <c r="T519" s="3" t="s">
        <v>12</v>
      </c>
      <c r="U519" s="3" t="s">
        <v>12</v>
      </c>
      <c r="V519" s="5">
        <v>1.55</v>
      </c>
      <c r="W519" s="5">
        <v>5.8500000000000002E-4</v>
      </c>
      <c r="X519" s="5">
        <v>1</v>
      </c>
      <c r="Y519" s="5">
        <v>101</v>
      </c>
      <c r="Z519" s="5">
        <v>76</v>
      </c>
      <c r="AA519" s="5">
        <v>76</v>
      </c>
      <c r="AB519" s="5">
        <v>1.55</v>
      </c>
      <c r="AC519" s="5">
        <v>5.8500000000000002E-4</v>
      </c>
    </row>
    <row r="520" spans="1:29" ht="24.7" x14ac:dyDescent="0.5">
      <c r="A520" s="1"/>
      <c r="B520" s="5">
        <v>503</v>
      </c>
      <c r="C520" s="162"/>
      <c r="D520" s="118">
        <v>1238389</v>
      </c>
      <c r="E520" s="7" t="s">
        <v>693</v>
      </c>
      <c r="F520" s="11" t="s">
        <v>36</v>
      </c>
      <c r="G520" s="18" t="s">
        <v>137</v>
      </c>
      <c r="H520" s="14" t="s">
        <v>78</v>
      </c>
      <c r="I520" s="10" t="s">
        <v>1103</v>
      </c>
      <c r="J520" s="157" t="s">
        <v>37</v>
      </c>
      <c r="K520" s="8" t="s">
        <v>37</v>
      </c>
      <c r="L520" s="156"/>
      <c r="M520" s="125" t="str">
        <f>VLOOKUP(F520,Оглавление!$J$4:$K$39,2,FALSE)</f>
        <v>-</v>
      </c>
      <c r="N520" s="8" t="s">
        <v>37</v>
      </c>
      <c r="O520" s="105"/>
      <c r="P520" s="8" t="s">
        <v>37</v>
      </c>
      <c r="Q520" s="49">
        <v>0</v>
      </c>
      <c r="R520" s="14" t="s">
        <v>1118</v>
      </c>
      <c r="S520" s="10" t="s">
        <v>12</v>
      </c>
      <c r="T520" s="3" t="s">
        <v>12</v>
      </c>
      <c r="U520" s="3" t="s">
        <v>12</v>
      </c>
      <c r="V520" s="5">
        <v>2.29</v>
      </c>
      <c r="W520" s="5">
        <v>8.7500000000000002E-4</v>
      </c>
      <c r="X520" s="5">
        <v>1</v>
      </c>
      <c r="Y520" s="5">
        <v>108</v>
      </c>
      <c r="Z520" s="5">
        <v>90</v>
      </c>
      <c r="AA520" s="5">
        <v>90</v>
      </c>
      <c r="AB520" s="5">
        <v>2.29</v>
      </c>
      <c r="AC520" s="5">
        <v>8.7500000000000002E-4</v>
      </c>
    </row>
    <row r="521" spans="1:29" ht="24.7" x14ac:dyDescent="0.5">
      <c r="A521" s="1"/>
      <c r="B521" s="5">
        <v>504</v>
      </c>
      <c r="C521" s="163"/>
      <c r="D521" s="118">
        <v>1238390</v>
      </c>
      <c r="E521" s="7" t="s">
        <v>694</v>
      </c>
      <c r="F521" s="11" t="s">
        <v>36</v>
      </c>
      <c r="G521" s="18" t="s">
        <v>137</v>
      </c>
      <c r="H521" s="14" t="s">
        <v>78</v>
      </c>
      <c r="I521" s="10" t="s">
        <v>1103</v>
      </c>
      <c r="J521" s="157" t="s">
        <v>37</v>
      </c>
      <c r="K521" s="8" t="s">
        <v>37</v>
      </c>
      <c r="L521" s="156"/>
      <c r="M521" s="125" t="str">
        <f>VLOOKUP(F521,Оглавление!$J$4:$K$39,2,FALSE)</f>
        <v>-</v>
      </c>
      <c r="N521" s="8" t="s">
        <v>37</v>
      </c>
      <c r="O521" s="105"/>
      <c r="P521" s="8" t="s">
        <v>37</v>
      </c>
      <c r="Q521" s="49">
        <v>0</v>
      </c>
      <c r="R521" s="14" t="s">
        <v>1118</v>
      </c>
      <c r="S521" s="10" t="s">
        <v>12</v>
      </c>
      <c r="T521" s="3" t="s">
        <v>12</v>
      </c>
      <c r="U521" s="3" t="s">
        <v>12</v>
      </c>
      <c r="V521" s="5">
        <v>3.78</v>
      </c>
      <c r="W521" s="5">
        <v>1.14E-3</v>
      </c>
      <c r="X521" s="5">
        <v>1</v>
      </c>
      <c r="Y521" s="5">
        <v>114</v>
      </c>
      <c r="Z521" s="5">
        <v>100</v>
      </c>
      <c r="AA521" s="5">
        <v>100</v>
      </c>
      <c r="AB521" s="5">
        <v>3.78</v>
      </c>
      <c r="AC521" s="5">
        <v>1.14E-3</v>
      </c>
    </row>
    <row r="522" spans="1:29" ht="24.7" x14ac:dyDescent="0.5">
      <c r="A522" s="1"/>
      <c r="B522" s="5">
        <v>505</v>
      </c>
      <c r="C522" s="164"/>
      <c r="D522" s="118">
        <v>1135984</v>
      </c>
      <c r="E522" s="6" t="s">
        <v>695</v>
      </c>
      <c r="F522" s="11" t="s">
        <v>19</v>
      </c>
      <c r="G522" s="18" t="s">
        <v>137</v>
      </c>
      <c r="H522" s="10" t="s">
        <v>79</v>
      </c>
      <c r="I522" s="10" t="s">
        <v>1103</v>
      </c>
      <c r="J522" s="157">
        <v>6534</v>
      </c>
      <c r="K522" s="8">
        <v>6926</v>
      </c>
      <c r="L522" s="156">
        <f t="shared" si="39"/>
        <v>0.06</v>
      </c>
      <c r="M522" s="125">
        <f>VLOOKUP(F522,Оглавление!$J$4:$K$39,2,FALSE)</f>
        <v>0</v>
      </c>
      <c r="N522" s="8">
        <f t="shared" ref="N522:N573" si="40">K522*(1-M522)</f>
        <v>6926</v>
      </c>
      <c r="O522" s="105"/>
      <c r="P522" s="8">
        <f>N522*O522</f>
        <v>0</v>
      </c>
      <c r="Q522" s="49" t="s">
        <v>1109</v>
      </c>
      <c r="R522" s="14" t="s">
        <v>1107</v>
      </c>
      <c r="S522" s="13">
        <v>1042972</v>
      </c>
      <c r="T522" s="3" t="s">
        <v>12</v>
      </c>
      <c r="U522" s="3" t="s">
        <v>12</v>
      </c>
      <c r="V522" s="5">
        <v>0.28499999999999998</v>
      </c>
      <c r="W522" s="5">
        <v>9.7999999999999997E-5</v>
      </c>
      <c r="X522" s="5">
        <v>1</v>
      </c>
      <c r="Y522" s="5">
        <v>35</v>
      </c>
      <c r="Z522" s="5">
        <v>40</v>
      </c>
      <c r="AA522" s="5">
        <v>70</v>
      </c>
      <c r="AB522" s="5">
        <v>0.28499999999999998</v>
      </c>
      <c r="AC522" s="5">
        <v>9.7999999999999997E-5</v>
      </c>
    </row>
    <row r="523" spans="1:29" ht="24.7" x14ac:dyDescent="0.5">
      <c r="A523" s="1"/>
      <c r="B523" s="5">
        <v>506</v>
      </c>
      <c r="C523" s="164"/>
      <c r="D523" s="118">
        <v>1135985</v>
      </c>
      <c r="E523" s="6" t="s">
        <v>696</v>
      </c>
      <c r="F523" s="11" t="s">
        <v>19</v>
      </c>
      <c r="G523" s="18" t="s">
        <v>137</v>
      </c>
      <c r="H523" s="10" t="s">
        <v>79</v>
      </c>
      <c r="I523" s="10" t="s">
        <v>1103</v>
      </c>
      <c r="J523" s="157">
        <v>10134</v>
      </c>
      <c r="K523" s="8">
        <v>10742</v>
      </c>
      <c r="L523" s="156">
        <f t="shared" si="39"/>
        <v>0.06</v>
      </c>
      <c r="M523" s="125">
        <f>VLOOKUP(F523,Оглавление!$J$4:$K$39,2,FALSE)</f>
        <v>0</v>
      </c>
      <c r="N523" s="8">
        <f t="shared" si="40"/>
        <v>10742</v>
      </c>
      <c r="O523" s="105"/>
      <c r="P523" s="8">
        <f>N523*O523</f>
        <v>0</v>
      </c>
      <c r="Q523" s="49" t="s">
        <v>1109</v>
      </c>
      <c r="R523" s="14" t="s">
        <v>1107</v>
      </c>
      <c r="S523" s="13">
        <v>1042973</v>
      </c>
      <c r="T523" s="3" t="s">
        <v>12</v>
      </c>
      <c r="U523" s="3" t="s">
        <v>12</v>
      </c>
      <c r="V523" s="5">
        <v>0.443</v>
      </c>
      <c r="W523" s="5">
        <v>1.6000000000000001E-4</v>
      </c>
      <c r="X523" s="5">
        <v>1</v>
      </c>
      <c r="Y523" s="5">
        <v>40</v>
      </c>
      <c r="Z523" s="5">
        <v>50</v>
      </c>
      <c r="AA523" s="5">
        <v>80</v>
      </c>
      <c r="AB523" s="5">
        <v>0.443</v>
      </c>
      <c r="AC523" s="5">
        <v>1.6000000000000001E-4</v>
      </c>
    </row>
    <row r="524" spans="1:29" ht="24.7" x14ac:dyDescent="0.5">
      <c r="A524" s="1"/>
      <c r="B524" s="5">
        <v>507</v>
      </c>
      <c r="C524" s="164"/>
      <c r="D524" s="118">
        <v>1135986</v>
      </c>
      <c r="E524" s="6" t="s">
        <v>697</v>
      </c>
      <c r="F524" s="11" t="s">
        <v>19</v>
      </c>
      <c r="G524" s="18" t="s">
        <v>137</v>
      </c>
      <c r="H524" s="10" t="s">
        <v>79</v>
      </c>
      <c r="I524" s="10" t="s">
        <v>1103</v>
      </c>
      <c r="J524" s="157">
        <v>13077</v>
      </c>
      <c r="K524" s="8">
        <v>13862</v>
      </c>
      <c r="L524" s="156">
        <f t="shared" si="39"/>
        <v>0.06</v>
      </c>
      <c r="M524" s="125">
        <f>VLOOKUP(F524,Оглавление!$J$4:$K$39,2,FALSE)</f>
        <v>0</v>
      </c>
      <c r="N524" s="8">
        <f t="shared" si="40"/>
        <v>13862</v>
      </c>
      <c r="O524" s="105"/>
      <c r="P524" s="8">
        <f>N524*O524</f>
        <v>0</v>
      </c>
      <c r="Q524" s="49" t="s">
        <v>1109</v>
      </c>
      <c r="R524" s="14" t="s">
        <v>1107</v>
      </c>
      <c r="S524" s="13">
        <v>1042980</v>
      </c>
      <c r="T524" s="3" t="s">
        <v>12</v>
      </c>
      <c r="U524" s="3" t="s">
        <v>12</v>
      </c>
      <c r="V524" s="5">
        <v>0.52800000000000002</v>
      </c>
      <c r="W524" s="5">
        <v>2.2499999999999999E-4</v>
      </c>
      <c r="X524" s="5">
        <v>1</v>
      </c>
      <c r="Y524" s="5">
        <v>50</v>
      </c>
      <c r="Z524" s="5">
        <v>60</v>
      </c>
      <c r="AA524" s="5">
        <v>75</v>
      </c>
      <c r="AB524" s="5">
        <v>0.52800000000000002</v>
      </c>
      <c r="AC524" s="5">
        <v>2.2499999999999999E-4</v>
      </c>
    </row>
    <row r="525" spans="1:29" ht="24.7" x14ac:dyDescent="0.5">
      <c r="A525" s="1"/>
      <c r="B525" s="5">
        <v>508</v>
      </c>
      <c r="C525" s="164"/>
      <c r="D525" s="118">
        <v>1135987</v>
      </c>
      <c r="E525" s="6" t="s">
        <v>698</v>
      </c>
      <c r="F525" s="11" t="s">
        <v>36</v>
      </c>
      <c r="G525" s="18" t="s">
        <v>137</v>
      </c>
      <c r="H525" s="10" t="s">
        <v>79</v>
      </c>
      <c r="I525" s="10" t="s">
        <v>1103</v>
      </c>
      <c r="J525" s="157" t="s">
        <v>37</v>
      </c>
      <c r="K525" s="8" t="s">
        <v>37</v>
      </c>
      <c r="L525" s="156"/>
      <c r="M525" s="125" t="str">
        <f>VLOOKUP(F525,Оглавление!$J$4:$K$39,2,FALSE)</f>
        <v>-</v>
      </c>
      <c r="N525" s="8" t="s">
        <v>37</v>
      </c>
      <c r="O525" s="105"/>
      <c r="P525" s="8" t="s">
        <v>37</v>
      </c>
      <c r="Q525" s="49" t="s">
        <v>1109</v>
      </c>
      <c r="R525" s="14" t="s">
        <v>1107</v>
      </c>
      <c r="S525" s="13">
        <v>1042984</v>
      </c>
      <c r="T525" s="3" t="s">
        <v>12</v>
      </c>
      <c r="U525" s="3" t="s">
        <v>12</v>
      </c>
      <c r="V525" s="5">
        <v>0.94099999999999995</v>
      </c>
      <c r="W525" s="5">
        <v>3.8299999999999999E-4</v>
      </c>
      <c r="X525" s="5">
        <v>1</v>
      </c>
      <c r="Y525" s="5">
        <v>60</v>
      </c>
      <c r="Z525" s="5">
        <v>75</v>
      </c>
      <c r="AA525" s="5">
        <v>85</v>
      </c>
      <c r="AB525" s="5">
        <v>0.94099999999999995</v>
      </c>
      <c r="AC525" s="5">
        <v>3.8299999999999999E-4</v>
      </c>
    </row>
    <row r="526" spans="1:29" ht="24.7" x14ac:dyDescent="0.5">
      <c r="A526" s="1"/>
      <c r="B526" s="5">
        <v>509</v>
      </c>
      <c r="C526" s="164"/>
      <c r="D526" s="118">
        <v>1135988</v>
      </c>
      <c r="E526" s="6" t="s">
        <v>699</v>
      </c>
      <c r="F526" s="11" t="s">
        <v>36</v>
      </c>
      <c r="G526" s="18" t="s">
        <v>137</v>
      </c>
      <c r="H526" s="10" t="s">
        <v>79</v>
      </c>
      <c r="I526" s="10" t="s">
        <v>1103</v>
      </c>
      <c r="J526" s="157" t="s">
        <v>37</v>
      </c>
      <c r="K526" s="8" t="s">
        <v>37</v>
      </c>
      <c r="L526" s="156"/>
      <c r="M526" s="125" t="str">
        <f>VLOOKUP(F526,Оглавление!$J$4:$K$39,2,FALSE)</f>
        <v>-</v>
      </c>
      <c r="N526" s="8" t="s">
        <v>37</v>
      </c>
      <c r="O526" s="105"/>
      <c r="P526" s="8" t="s">
        <v>37</v>
      </c>
      <c r="Q526" s="49" t="s">
        <v>1176</v>
      </c>
      <c r="R526" s="14" t="s">
        <v>1107</v>
      </c>
      <c r="S526" s="13">
        <v>1042981</v>
      </c>
      <c r="T526" s="3" t="s">
        <v>12</v>
      </c>
      <c r="U526" s="3" t="s">
        <v>12</v>
      </c>
      <c r="V526" s="5">
        <v>1.52</v>
      </c>
      <c r="W526" s="5">
        <v>7.5600000000000005E-4</v>
      </c>
      <c r="X526" s="5">
        <v>1</v>
      </c>
      <c r="Y526" s="5">
        <v>80</v>
      </c>
      <c r="Z526" s="5">
        <v>90</v>
      </c>
      <c r="AA526" s="5">
        <v>105</v>
      </c>
      <c r="AB526" s="5">
        <v>1.52</v>
      </c>
      <c r="AC526" s="5">
        <v>7.5600000000000005E-4</v>
      </c>
    </row>
    <row r="527" spans="1:29" ht="24.7" x14ac:dyDescent="0.5">
      <c r="A527" s="1"/>
      <c r="B527" s="5">
        <v>510</v>
      </c>
      <c r="C527" s="164"/>
      <c r="D527" s="118">
        <v>1135989</v>
      </c>
      <c r="E527" s="6" t="s">
        <v>700</v>
      </c>
      <c r="F527" s="11" t="s">
        <v>36</v>
      </c>
      <c r="G527" s="18" t="s">
        <v>137</v>
      </c>
      <c r="H527" s="10" t="s">
        <v>79</v>
      </c>
      <c r="I527" s="10" t="s">
        <v>1103</v>
      </c>
      <c r="J527" s="157" t="s">
        <v>37</v>
      </c>
      <c r="K527" s="8" t="s">
        <v>37</v>
      </c>
      <c r="L527" s="156"/>
      <c r="M527" s="125" t="str">
        <f>VLOOKUP(F527,Оглавление!$J$4:$K$39,2,FALSE)</f>
        <v>-</v>
      </c>
      <c r="N527" s="8" t="s">
        <v>37</v>
      </c>
      <c r="O527" s="105"/>
      <c r="P527" s="8" t="s">
        <v>37</v>
      </c>
      <c r="Q527" s="49" t="s">
        <v>1110</v>
      </c>
      <c r="R527" s="14" t="s">
        <v>1107</v>
      </c>
      <c r="S527" s="13">
        <v>1042985</v>
      </c>
      <c r="T527" s="3" t="s">
        <v>12</v>
      </c>
      <c r="U527" s="3" t="s">
        <v>12</v>
      </c>
      <c r="V527" s="5">
        <v>2.5459999999999998</v>
      </c>
      <c r="W527" s="5">
        <v>9.6900000000000003E-4</v>
      </c>
      <c r="X527" s="5">
        <v>1</v>
      </c>
      <c r="Y527" s="5">
        <v>85</v>
      </c>
      <c r="Z527" s="5">
        <v>100</v>
      </c>
      <c r="AA527" s="5">
        <v>114</v>
      </c>
      <c r="AB527" s="5">
        <v>2.5459999999999998</v>
      </c>
      <c r="AC527" s="5">
        <v>9.6900000000000003E-4</v>
      </c>
    </row>
    <row r="528" spans="1:29" ht="24.7" x14ac:dyDescent="0.5">
      <c r="A528" s="1"/>
      <c r="B528" s="5">
        <v>511</v>
      </c>
      <c r="C528" s="164"/>
      <c r="D528" s="118">
        <v>1135990</v>
      </c>
      <c r="E528" s="6" t="s">
        <v>701</v>
      </c>
      <c r="F528" s="11" t="s">
        <v>36</v>
      </c>
      <c r="G528" s="18" t="s">
        <v>137</v>
      </c>
      <c r="H528" s="10" t="s">
        <v>79</v>
      </c>
      <c r="I528" s="10" t="s">
        <v>1103</v>
      </c>
      <c r="J528" s="157" t="s">
        <v>37</v>
      </c>
      <c r="K528" s="8" t="s">
        <v>37</v>
      </c>
      <c r="L528" s="156"/>
      <c r="M528" s="125" t="str">
        <f>VLOOKUP(F528,Оглавление!$J$4:$K$39,2,FALSE)</f>
        <v>-</v>
      </c>
      <c r="N528" s="8" t="s">
        <v>37</v>
      </c>
      <c r="O528" s="105"/>
      <c r="P528" s="8" t="s">
        <v>37</v>
      </c>
      <c r="Q528" s="49" t="s">
        <v>1110</v>
      </c>
      <c r="R528" s="14" t="s">
        <v>1107</v>
      </c>
      <c r="S528" s="13">
        <v>1042986</v>
      </c>
      <c r="T528" s="3" t="s">
        <v>12</v>
      </c>
      <c r="U528" s="3" t="s">
        <v>12</v>
      </c>
      <c r="V528" s="5">
        <v>3.9079999999999999</v>
      </c>
      <c r="W528" s="5">
        <v>1.3799999999999999E-3</v>
      </c>
      <c r="X528" s="5">
        <v>1</v>
      </c>
      <c r="Y528" s="5">
        <v>100</v>
      </c>
      <c r="Z528" s="5">
        <v>120</v>
      </c>
      <c r="AA528" s="5">
        <v>115</v>
      </c>
      <c r="AB528" s="5">
        <v>3.9079999999999999</v>
      </c>
      <c r="AC528" s="5">
        <v>1.3799999999999999E-3</v>
      </c>
    </row>
    <row r="529" spans="1:29" ht="24.7" x14ac:dyDescent="0.5">
      <c r="A529" s="1"/>
      <c r="B529" s="5">
        <v>512</v>
      </c>
      <c r="C529" s="164"/>
      <c r="D529" s="118">
        <v>1135991</v>
      </c>
      <c r="E529" s="6" t="s">
        <v>702</v>
      </c>
      <c r="F529" s="11" t="s">
        <v>36</v>
      </c>
      <c r="G529" s="18" t="s">
        <v>137</v>
      </c>
      <c r="H529" s="10" t="s">
        <v>79</v>
      </c>
      <c r="I529" s="10" t="s">
        <v>1103</v>
      </c>
      <c r="J529" s="157" t="s">
        <v>37</v>
      </c>
      <c r="K529" s="8" t="s">
        <v>37</v>
      </c>
      <c r="L529" s="156"/>
      <c r="M529" s="125" t="str">
        <f>VLOOKUP(F529,Оглавление!$J$4:$K$39,2,FALSE)</f>
        <v>-</v>
      </c>
      <c r="N529" s="8" t="s">
        <v>37</v>
      </c>
      <c r="O529" s="105"/>
      <c r="P529" s="8" t="s">
        <v>37</v>
      </c>
      <c r="Q529" s="49" t="s">
        <v>1176</v>
      </c>
      <c r="R529" s="14" t="s">
        <v>1107</v>
      </c>
      <c r="S529" s="13">
        <v>1042987</v>
      </c>
      <c r="T529" s="3" t="s">
        <v>12</v>
      </c>
      <c r="U529" s="3" t="s">
        <v>12</v>
      </c>
      <c r="V529" s="5">
        <v>4.8739999999999997</v>
      </c>
      <c r="W529" s="5">
        <v>3.094E-3</v>
      </c>
      <c r="X529" s="5">
        <v>1</v>
      </c>
      <c r="Y529" s="5">
        <v>130</v>
      </c>
      <c r="Z529" s="5">
        <v>140</v>
      </c>
      <c r="AA529" s="5">
        <v>170</v>
      </c>
      <c r="AB529" s="5">
        <v>4.8739999999999997</v>
      </c>
      <c r="AC529" s="5">
        <v>3.094E-3</v>
      </c>
    </row>
    <row r="530" spans="1:29" ht="24.7" x14ac:dyDescent="0.5">
      <c r="A530" s="1"/>
      <c r="B530" s="5">
        <v>513</v>
      </c>
      <c r="C530" s="164"/>
      <c r="D530" s="118">
        <v>1135992</v>
      </c>
      <c r="E530" s="6" t="s">
        <v>703</v>
      </c>
      <c r="F530" s="11" t="s">
        <v>36</v>
      </c>
      <c r="G530" s="18" t="s">
        <v>137</v>
      </c>
      <c r="H530" s="10" t="s">
        <v>79</v>
      </c>
      <c r="I530" s="10" t="s">
        <v>1103</v>
      </c>
      <c r="J530" s="157" t="s">
        <v>37</v>
      </c>
      <c r="K530" s="8" t="s">
        <v>37</v>
      </c>
      <c r="L530" s="156"/>
      <c r="M530" s="125" t="str">
        <f>VLOOKUP(F530,Оглавление!$J$4:$K$39,2,FALSE)</f>
        <v>-</v>
      </c>
      <c r="N530" s="8" t="s">
        <v>37</v>
      </c>
      <c r="O530" s="105"/>
      <c r="P530" s="8" t="s">
        <v>37</v>
      </c>
      <c r="Q530" s="49" t="s">
        <v>1110</v>
      </c>
      <c r="R530" s="14" t="s">
        <v>1107</v>
      </c>
      <c r="S530" s="13">
        <v>1078365</v>
      </c>
      <c r="T530" s="3" t="s">
        <v>12</v>
      </c>
      <c r="U530" s="3" t="s">
        <v>12</v>
      </c>
      <c r="V530" s="5">
        <v>7.7690000000000001</v>
      </c>
      <c r="W530" s="5">
        <v>4.2560000000000002E-3</v>
      </c>
      <c r="X530" s="5">
        <v>1</v>
      </c>
      <c r="Y530" s="5">
        <v>140</v>
      </c>
      <c r="Z530" s="5">
        <v>160</v>
      </c>
      <c r="AA530" s="5">
        <v>190</v>
      </c>
      <c r="AB530" s="5">
        <v>7.7690000000000001</v>
      </c>
      <c r="AC530" s="5">
        <v>4.2560000000000002E-3</v>
      </c>
    </row>
    <row r="531" spans="1:29" ht="24.7" x14ac:dyDescent="0.5">
      <c r="A531" s="1"/>
      <c r="B531" s="5">
        <v>514</v>
      </c>
      <c r="C531" s="164"/>
      <c r="D531" s="118">
        <v>1135993</v>
      </c>
      <c r="E531" s="6" t="s">
        <v>704</v>
      </c>
      <c r="F531" s="11" t="s">
        <v>19</v>
      </c>
      <c r="G531" s="18" t="s">
        <v>137</v>
      </c>
      <c r="H531" s="14" t="s">
        <v>78</v>
      </c>
      <c r="I531" s="10" t="s">
        <v>1103</v>
      </c>
      <c r="J531" s="157">
        <v>8123</v>
      </c>
      <c r="K531" s="8">
        <v>8610</v>
      </c>
      <c r="L531" s="156">
        <f t="shared" si="39"/>
        <v>0.06</v>
      </c>
      <c r="M531" s="125">
        <f>VLOOKUP(F531,Оглавление!$J$4:$K$39,2,FALSE)</f>
        <v>0</v>
      </c>
      <c r="N531" s="8">
        <f t="shared" si="40"/>
        <v>8610</v>
      </c>
      <c r="O531" s="105"/>
      <c r="P531" s="8">
        <f>N531*O531</f>
        <v>0</v>
      </c>
      <c r="Q531" s="49" t="s">
        <v>1110</v>
      </c>
      <c r="R531" s="14" t="s">
        <v>1107</v>
      </c>
      <c r="S531" s="13">
        <v>1042970</v>
      </c>
      <c r="T531" s="3" t="s">
        <v>12</v>
      </c>
      <c r="U531" s="3" t="s">
        <v>12</v>
      </c>
      <c r="V531" s="5">
        <v>0.27200000000000002</v>
      </c>
      <c r="W531" s="5">
        <v>9.0000000000000006E-5</v>
      </c>
      <c r="X531" s="5">
        <v>1</v>
      </c>
      <c r="Y531" s="5">
        <v>30</v>
      </c>
      <c r="Z531" s="5">
        <v>40</v>
      </c>
      <c r="AA531" s="5">
        <v>75</v>
      </c>
      <c r="AB531" s="5">
        <v>0.27200000000000002</v>
      </c>
      <c r="AC531" s="5">
        <v>9.0000000000000006E-5</v>
      </c>
    </row>
    <row r="532" spans="1:29" ht="24.7" x14ac:dyDescent="0.5">
      <c r="A532" s="1"/>
      <c r="B532" s="5">
        <v>515</v>
      </c>
      <c r="C532" s="164"/>
      <c r="D532" s="118">
        <v>1135994</v>
      </c>
      <c r="E532" s="6" t="s">
        <v>705</v>
      </c>
      <c r="F532" s="11" t="s">
        <v>19</v>
      </c>
      <c r="G532" s="18" t="s">
        <v>137</v>
      </c>
      <c r="H532" s="14" t="s">
        <v>78</v>
      </c>
      <c r="I532" s="10" t="s">
        <v>1103</v>
      </c>
      <c r="J532" s="157">
        <v>10134</v>
      </c>
      <c r="K532" s="8">
        <v>10742</v>
      </c>
      <c r="L532" s="156">
        <f t="shared" si="39"/>
        <v>0.06</v>
      </c>
      <c r="M532" s="125">
        <f>VLOOKUP(F532,Оглавление!$J$4:$K$39,2,FALSE)</f>
        <v>0</v>
      </c>
      <c r="N532" s="8">
        <f t="shared" si="40"/>
        <v>10742</v>
      </c>
      <c r="O532" s="105"/>
      <c r="P532" s="8">
        <f>N532*O532</f>
        <v>0</v>
      </c>
      <c r="Q532" s="49" t="s">
        <v>1109</v>
      </c>
      <c r="R532" s="14" t="s">
        <v>1107</v>
      </c>
      <c r="S532" s="13">
        <v>1042974</v>
      </c>
      <c r="T532" s="3" t="s">
        <v>12</v>
      </c>
      <c r="U532" s="3" t="s">
        <v>12</v>
      </c>
      <c r="V532" s="5">
        <v>0.43099999999999999</v>
      </c>
      <c r="W532" s="5">
        <v>1.6000000000000001E-4</v>
      </c>
      <c r="X532" s="5">
        <v>1</v>
      </c>
      <c r="Y532" s="5">
        <v>40</v>
      </c>
      <c r="Z532" s="5">
        <v>50</v>
      </c>
      <c r="AA532" s="5">
        <v>80</v>
      </c>
      <c r="AB532" s="5">
        <v>0.43099999999999999</v>
      </c>
      <c r="AC532" s="5">
        <v>1.6000000000000001E-4</v>
      </c>
    </row>
    <row r="533" spans="1:29" ht="24.7" x14ac:dyDescent="0.5">
      <c r="A533" s="1"/>
      <c r="B533" s="5">
        <v>516</v>
      </c>
      <c r="C533" s="164"/>
      <c r="D533" s="118">
        <v>1135995</v>
      </c>
      <c r="E533" s="6" t="s">
        <v>706</v>
      </c>
      <c r="F533" s="11" t="s">
        <v>19</v>
      </c>
      <c r="G533" s="18" t="s">
        <v>137</v>
      </c>
      <c r="H533" s="14" t="s">
        <v>78</v>
      </c>
      <c r="I533" s="10" t="s">
        <v>1103</v>
      </c>
      <c r="J533" s="157">
        <v>13077</v>
      </c>
      <c r="K533" s="8">
        <v>13862</v>
      </c>
      <c r="L533" s="156">
        <f t="shared" si="39"/>
        <v>0.06</v>
      </c>
      <c r="M533" s="125">
        <f>VLOOKUP(F533,Оглавление!$J$4:$K$39,2,FALSE)</f>
        <v>0</v>
      </c>
      <c r="N533" s="8">
        <f t="shared" si="40"/>
        <v>13862</v>
      </c>
      <c r="O533" s="105"/>
      <c r="P533" s="8">
        <f>N533*O533</f>
        <v>0</v>
      </c>
      <c r="Q533" s="49" t="s">
        <v>1110</v>
      </c>
      <c r="R533" s="14" t="s">
        <v>1107</v>
      </c>
      <c r="S533" s="13">
        <v>1042979</v>
      </c>
      <c r="T533" s="3" t="s">
        <v>12</v>
      </c>
      <c r="U533" s="3" t="s">
        <v>12</v>
      </c>
      <c r="V533" s="5">
        <v>0.81899999999999995</v>
      </c>
      <c r="W533" s="5">
        <v>2.9999999999999997E-4</v>
      </c>
      <c r="X533" s="5">
        <v>1</v>
      </c>
      <c r="Y533" s="5">
        <v>50</v>
      </c>
      <c r="Z533" s="5">
        <v>60</v>
      </c>
      <c r="AA533" s="5">
        <v>100</v>
      </c>
      <c r="AB533" s="5">
        <v>0.81899999999999995</v>
      </c>
      <c r="AC533" s="5">
        <v>2.9999999999999997E-4</v>
      </c>
    </row>
    <row r="534" spans="1:29" ht="24.7" x14ac:dyDescent="0.5">
      <c r="A534" s="1"/>
      <c r="B534" s="5">
        <v>517</v>
      </c>
      <c r="C534" s="164"/>
      <c r="D534" s="118">
        <v>1135996</v>
      </c>
      <c r="E534" s="6" t="s">
        <v>707</v>
      </c>
      <c r="F534" s="11" t="s">
        <v>36</v>
      </c>
      <c r="G534" s="18" t="s">
        <v>137</v>
      </c>
      <c r="H534" s="14" t="s">
        <v>78</v>
      </c>
      <c r="I534" s="10" t="s">
        <v>1103</v>
      </c>
      <c r="J534" s="157" t="s">
        <v>37</v>
      </c>
      <c r="K534" s="8" t="s">
        <v>37</v>
      </c>
      <c r="L534" s="156"/>
      <c r="M534" s="125" t="str">
        <f>VLOOKUP(F534,Оглавление!$J$4:$K$39,2,FALSE)</f>
        <v>-</v>
      </c>
      <c r="N534" s="8" t="s">
        <v>37</v>
      </c>
      <c r="O534" s="105"/>
      <c r="P534" s="8" t="s">
        <v>37</v>
      </c>
      <c r="Q534" s="49" t="s">
        <v>1176</v>
      </c>
      <c r="R534" s="14" t="s">
        <v>1107</v>
      </c>
      <c r="S534" s="13">
        <v>1042983</v>
      </c>
      <c r="T534" s="3" t="s">
        <v>12</v>
      </c>
      <c r="U534" s="3" t="s">
        <v>12</v>
      </c>
      <c r="V534" s="5">
        <v>1.0249999999999999</v>
      </c>
      <c r="W534" s="5">
        <v>3.9899999999999999E-4</v>
      </c>
      <c r="X534" s="5">
        <v>1</v>
      </c>
      <c r="Y534" s="5">
        <v>60</v>
      </c>
      <c r="Z534" s="5">
        <v>70</v>
      </c>
      <c r="AA534" s="5">
        <v>95</v>
      </c>
      <c r="AB534" s="5">
        <v>1.0249999999999999</v>
      </c>
      <c r="AC534" s="5">
        <v>3.9899999999999999E-4</v>
      </c>
    </row>
    <row r="535" spans="1:29" ht="24.7" x14ac:dyDescent="0.5">
      <c r="A535" s="1"/>
      <c r="B535" s="5">
        <v>518</v>
      </c>
      <c r="C535" s="164"/>
      <c r="D535" s="118">
        <v>1135997</v>
      </c>
      <c r="E535" s="6" t="s">
        <v>708</v>
      </c>
      <c r="F535" s="11" t="s">
        <v>36</v>
      </c>
      <c r="G535" s="18" t="s">
        <v>137</v>
      </c>
      <c r="H535" s="14" t="s">
        <v>78</v>
      </c>
      <c r="I535" s="10" t="s">
        <v>1103</v>
      </c>
      <c r="J535" s="157" t="s">
        <v>37</v>
      </c>
      <c r="K535" s="8" t="s">
        <v>37</v>
      </c>
      <c r="L535" s="156"/>
      <c r="M535" s="125" t="str">
        <f>VLOOKUP(F535,Оглавление!$J$4:$K$39,2,FALSE)</f>
        <v>-</v>
      </c>
      <c r="N535" s="8" t="s">
        <v>37</v>
      </c>
      <c r="O535" s="105"/>
      <c r="P535" s="8" t="s">
        <v>37</v>
      </c>
      <c r="Q535" s="49" t="s">
        <v>1176</v>
      </c>
      <c r="R535" s="14" t="s">
        <v>1107</v>
      </c>
      <c r="S535" s="13">
        <v>1042982</v>
      </c>
      <c r="T535" s="3" t="s">
        <v>12</v>
      </c>
      <c r="U535" s="3" t="s">
        <v>12</v>
      </c>
      <c r="V535" s="5">
        <v>1.6459999999999999</v>
      </c>
      <c r="W535" s="5">
        <v>7.2499999999999995E-4</v>
      </c>
      <c r="X535" s="5">
        <v>1</v>
      </c>
      <c r="Y535" s="5">
        <v>70</v>
      </c>
      <c r="Z535" s="5">
        <v>90</v>
      </c>
      <c r="AA535" s="5">
        <v>115</v>
      </c>
      <c r="AB535" s="5">
        <v>1.6459999999999999</v>
      </c>
      <c r="AC535" s="5">
        <v>7.2499999999999995E-4</v>
      </c>
    </row>
    <row r="536" spans="1:29" x14ac:dyDescent="0.5">
      <c r="A536" s="1"/>
      <c r="B536" s="5">
        <v>519</v>
      </c>
      <c r="C536" s="147" t="s">
        <v>66</v>
      </c>
      <c r="D536" s="132"/>
      <c r="E536" s="132"/>
      <c r="F536" s="133"/>
      <c r="G536" s="132"/>
      <c r="H536" s="132"/>
      <c r="I536" s="134"/>
      <c r="J536" s="158"/>
      <c r="K536" s="135"/>
      <c r="L536" s="135"/>
      <c r="M536" s="135"/>
      <c r="N536" s="135"/>
      <c r="O536" s="136"/>
      <c r="P536" s="135"/>
      <c r="Q536" s="52"/>
      <c r="R536" s="73"/>
      <c r="S536" s="53"/>
      <c r="T536" s="57"/>
      <c r="U536" s="57"/>
      <c r="V536" s="52"/>
      <c r="W536" s="52"/>
      <c r="X536" s="52"/>
      <c r="Y536" s="52"/>
      <c r="Z536" s="52"/>
      <c r="AA536" s="52"/>
      <c r="AB536" s="52"/>
      <c r="AC536" s="52"/>
    </row>
    <row r="537" spans="1:29" ht="24.7" x14ac:dyDescent="0.5">
      <c r="A537" s="1"/>
      <c r="B537" s="5">
        <v>520</v>
      </c>
      <c r="C537" s="164"/>
      <c r="D537" s="118">
        <v>1135642</v>
      </c>
      <c r="E537" s="6" t="s">
        <v>709</v>
      </c>
      <c r="F537" s="11" t="s">
        <v>19</v>
      </c>
      <c r="G537" s="18" t="s">
        <v>137</v>
      </c>
      <c r="H537" s="10" t="s">
        <v>115</v>
      </c>
      <c r="I537" s="5" t="s">
        <v>1103</v>
      </c>
      <c r="J537" s="157">
        <v>6397</v>
      </c>
      <c r="K537" s="8">
        <v>6781</v>
      </c>
      <c r="L537" s="156">
        <f t="shared" ref="L537:L588" si="41">ROUND(K537/J537-1,2)</f>
        <v>0.06</v>
      </c>
      <c r="M537" s="125">
        <f>VLOOKUP(F537,Оглавление!$J$4:$K$39,2,FALSE)</f>
        <v>0</v>
      </c>
      <c r="N537" s="8">
        <f t="shared" si="40"/>
        <v>6781</v>
      </c>
      <c r="O537" s="105"/>
      <c r="P537" s="8">
        <f t="shared" ref="P537:P545" si="42">N537*O537</f>
        <v>0</v>
      </c>
      <c r="Q537" s="5" t="s">
        <v>1110</v>
      </c>
      <c r="R537" s="14" t="s">
        <v>1107</v>
      </c>
      <c r="S537" s="5">
        <v>1018345</v>
      </c>
      <c r="T537" s="5" t="s">
        <v>12</v>
      </c>
      <c r="U537" s="5" t="s">
        <v>12</v>
      </c>
      <c r="V537" s="5">
        <v>0.27700000000000002</v>
      </c>
      <c r="W537" s="5">
        <v>1.73E-4</v>
      </c>
      <c r="X537" s="5">
        <v>1</v>
      </c>
      <c r="Y537" s="5">
        <v>45</v>
      </c>
      <c r="Z537" s="5">
        <v>55</v>
      </c>
      <c r="AA537" s="5">
        <v>70</v>
      </c>
      <c r="AB537" s="5">
        <v>0.27700000000000002</v>
      </c>
      <c r="AC537" s="5">
        <v>1.73E-4</v>
      </c>
    </row>
    <row r="538" spans="1:29" ht="24.7" x14ac:dyDescent="0.5">
      <c r="A538" s="1"/>
      <c r="B538" s="5">
        <v>521</v>
      </c>
      <c r="C538" s="164"/>
      <c r="D538" s="118">
        <v>1135643</v>
      </c>
      <c r="E538" s="6" t="s">
        <v>710</v>
      </c>
      <c r="F538" s="11" t="s">
        <v>19</v>
      </c>
      <c r="G538" s="18" t="s">
        <v>137</v>
      </c>
      <c r="H538" s="10" t="s">
        <v>115</v>
      </c>
      <c r="I538" s="5" t="s">
        <v>1103</v>
      </c>
      <c r="J538" s="157">
        <v>7774</v>
      </c>
      <c r="K538" s="8">
        <v>8240</v>
      </c>
      <c r="L538" s="156">
        <f t="shared" si="41"/>
        <v>0.06</v>
      </c>
      <c r="M538" s="125">
        <f>VLOOKUP(F538,Оглавление!$J$4:$K$39,2,FALSE)</f>
        <v>0</v>
      </c>
      <c r="N538" s="8">
        <f t="shared" si="40"/>
        <v>8240</v>
      </c>
      <c r="O538" s="105"/>
      <c r="P538" s="8">
        <f t="shared" si="42"/>
        <v>0</v>
      </c>
      <c r="Q538" s="5" t="s">
        <v>1109</v>
      </c>
      <c r="R538" s="14" t="s">
        <v>1107</v>
      </c>
      <c r="S538" s="5">
        <v>1018346</v>
      </c>
      <c r="T538" s="5" t="s">
        <v>12</v>
      </c>
      <c r="U538" s="5" t="s">
        <v>12</v>
      </c>
      <c r="V538" s="5">
        <v>0.36299999999999999</v>
      </c>
      <c r="W538" s="5">
        <v>2.2499999999999999E-4</v>
      </c>
      <c r="X538" s="5">
        <v>1</v>
      </c>
      <c r="Y538" s="5">
        <v>50</v>
      </c>
      <c r="Z538" s="5">
        <v>60</v>
      </c>
      <c r="AA538" s="5">
        <v>75</v>
      </c>
      <c r="AB538" s="5">
        <v>0.36299999999999999</v>
      </c>
      <c r="AC538" s="5">
        <v>2.2499999999999999E-4</v>
      </c>
    </row>
    <row r="539" spans="1:29" ht="24.7" x14ac:dyDescent="0.5">
      <c r="A539" s="1"/>
      <c r="B539" s="5">
        <v>522</v>
      </c>
      <c r="C539" s="164"/>
      <c r="D539" s="118">
        <v>1136046</v>
      </c>
      <c r="E539" s="6" t="s">
        <v>711</v>
      </c>
      <c r="F539" s="11" t="s">
        <v>36</v>
      </c>
      <c r="G539" s="18" t="s">
        <v>137</v>
      </c>
      <c r="H539" s="10" t="s">
        <v>115</v>
      </c>
      <c r="I539" s="5" t="s">
        <v>1103</v>
      </c>
      <c r="J539" s="157" t="s">
        <v>37</v>
      </c>
      <c r="K539" s="8" t="s">
        <v>37</v>
      </c>
      <c r="L539" s="156"/>
      <c r="M539" s="125" t="str">
        <f>VLOOKUP(F539,Оглавление!$J$4:$K$39,2,FALSE)</f>
        <v>-</v>
      </c>
      <c r="N539" s="8" t="s">
        <v>37</v>
      </c>
      <c r="O539" s="105"/>
      <c r="P539" s="8" t="s">
        <v>37</v>
      </c>
      <c r="Q539" s="5" t="s">
        <v>1110</v>
      </c>
      <c r="R539" s="14" t="s">
        <v>1107</v>
      </c>
      <c r="S539" s="5" t="s">
        <v>12</v>
      </c>
      <c r="T539" s="5" t="s">
        <v>12</v>
      </c>
      <c r="U539" s="5" t="s">
        <v>12</v>
      </c>
      <c r="V539" s="5">
        <v>0.56299999999999994</v>
      </c>
      <c r="W539" s="5">
        <v>3.57E-4</v>
      </c>
      <c r="X539" s="5">
        <v>1</v>
      </c>
      <c r="Y539" s="5">
        <v>60</v>
      </c>
      <c r="Z539" s="5">
        <v>70</v>
      </c>
      <c r="AA539" s="5">
        <v>85</v>
      </c>
      <c r="AB539" s="5">
        <v>0.56299999999999994</v>
      </c>
      <c r="AC539" s="5">
        <v>3.57E-4</v>
      </c>
    </row>
    <row r="540" spans="1:29" ht="24.7" x14ac:dyDescent="0.5">
      <c r="A540" s="1"/>
      <c r="B540" s="5">
        <v>523</v>
      </c>
      <c r="C540" s="164"/>
      <c r="D540" s="118">
        <v>1135644</v>
      </c>
      <c r="E540" s="6" t="s">
        <v>712</v>
      </c>
      <c r="F540" s="11" t="s">
        <v>36</v>
      </c>
      <c r="G540" s="18" t="s">
        <v>137</v>
      </c>
      <c r="H540" s="10" t="s">
        <v>115</v>
      </c>
      <c r="I540" s="5" t="s">
        <v>1103</v>
      </c>
      <c r="J540" s="157" t="s">
        <v>37</v>
      </c>
      <c r="K540" s="8" t="s">
        <v>37</v>
      </c>
      <c r="L540" s="156"/>
      <c r="M540" s="125" t="str">
        <f>VLOOKUP(F540,Оглавление!$J$4:$K$39,2,FALSE)</f>
        <v>-</v>
      </c>
      <c r="N540" s="8" t="s">
        <v>37</v>
      </c>
      <c r="O540" s="105"/>
      <c r="P540" s="8" t="s">
        <v>37</v>
      </c>
      <c r="Q540" s="5" t="s">
        <v>1109</v>
      </c>
      <c r="R540" s="14" t="s">
        <v>1107</v>
      </c>
      <c r="S540" s="5">
        <v>1018347</v>
      </c>
      <c r="T540" s="5" t="s">
        <v>12</v>
      </c>
      <c r="U540" s="5" t="s">
        <v>12</v>
      </c>
      <c r="V540" s="5">
        <v>0.80500000000000005</v>
      </c>
      <c r="W540" s="5">
        <v>7.2499999999999995E-4</v>
      </c>
      <c r="X540" s="5">
        <v>1</v>
      </c>
      <c r="Y540" s="5">
        <v>70</v>
      </c>
      <c r="Z540" s="5">
        <v>90</v>
      </c>
      <c r="AA540" s="5">
        <v>115</v>
      </c>
      <c r="AB540" s="5">
        <v>0.80500000000000005</v>
      </c>
      <c r="AC540" s="5">
        <v>7.2499999999999995E-4</v>
      </c>
    </row>
    <row r="541" spans="1:29" ht="24.7" x14ac:dyDescent="0.5">
      <c r="A541" s="1"/>
      <c r="B541" s="5">
        <v>524</v>
      </c>
      <c r="C541" s="164"/>
      <c r="D541" s="118">
        <v>1136047</v>
      </c>
      <c r="E541" s="6" t="s">
        <v>713</v>
      </c>
      <c r="F541" s="11" t="s">
        <v>36</v>
      </c>
      <c r="G541" s="18" t="s">
        <v>137</v>
      </c>
      <c r="H541" s="10" t="s">
        <v>115</v>
      </c>
      <c r="I541" s="5" t="s">
        <v>1103</v>
      </c>
      <c r="J541" s="157" t="s">
        <v>37</v>
      </c>
      <c r="K541" s="8" t="s">
        <v>37</v>
      </c>
      <c r="L541" s="156"/>
      <c r="M541" s="125" t="str">
        <f>VLOOKUP(F541,Оглавление!$J$4:$K$39,2,FALSE)</f>
        <v>-</v>
      </c>
      <c r="N541" s="8" t="s">
        <v>37</v>
      </c>
      <c r="O541" s="105"/>
      <c r="P541" s="8" t="s">
        <v>37</v>
      </c>
      <c r="Q541" s="5" t="s">
        <v>1110</v>
      </c>
      <c r="R541" s="14" t="s">
        <v>1107</v>
      </c>
      <c r="S541" s="5" t="s">
        <v>12</v>
      </c>
      <c r="T541" s="5" t="s">
        <v>12</v>
      </c>
      <c r="U541" s="5" t="s">
        <v>12</v>
      </c>
      <c r="V541" s="5">
        <v>1.661</v>
      </c>
      <c r="W541" s="5">
        <v>1.2869999999999999E-3</v>
      </c>
      <c r="X541" s="5">
        <v>1</v>
      </c>
      <c r="Y541" s="5">
        <v>90</v>
      </c>
      <c r="Z541" s="5">
        <v>110</v>
      </c>
      <c r="AA541" s="5">
        <v>130</v>
      </c>
      <c r="AB541" s="5">
        <v>1.661</v>
      </c>
      <c r="AC541" s="5">
        <v>1.2869999999999999E-3</v>
      </c>
    </row>
    <row r="542" spans="1:29" ht="24.7" x14ac:dyDescent="0.5">
      <c r="A542" s="1"/>
      <c r="B542" s="5">
        <v>525</v>
      </c>
      <c r="C542" s="164"/>
      <c r="D542" s="118">
        <v>1135645</v>
      </c>
      <c r="E542" s="6" t="s">
        <v>714</v>
      </c>
      <c r="F542" s="11" t="s">
        <v>36</v>
      </c>
      <c r="G542" s="18" t="s">
        <v>137</v>
      </c>
      <c r="H542" s="10" t="s">
        <v>115</v>
      </c>
      <c r="I542" s="5" t="s">
        <v>1103</v>
      </c>
      <c r="J542" s="157" t="s">
        <v>37</v>
      </c>
      <c r="K542" s="8" t="s">
        <v>37</v>
      </c>
      <c r="L542" s="156"/>
      <c r="M542" s="125" t="str">
        <f>VLOOKUP(F542,Оглавление!$J$4:$K$39,2,FALSE)</f>
        <v>-</v>
      </c>
      <c r="N542" s="8" t="s">
        <v>37</v>
      </c>
      <c r="O542" s="105"/>
      <c r="P542" s="8" t="s">
        <v>37</v>
      </c>
      <c r="Q542" s="5" t="s">
        <v>1109</v>
      </c>
      <c r="R542" s="14" t="s">
        <v>1107</v>
      </c>
      <c r="S542" s="5">
        <v>1018348</v>
      </c>
      <c r="T542" s="5" t="s">
        <v>12</v>
      </c>
      <c r="U542" s="5" t="s">
        <v>12</v>
      </c>
      <c r="V542" s="5">
        <v>2.1640000000000001</v>
      </c>
      <c r="W542" s="5">
        <v>1.74E-3</v>
      </c>
      <c r="X542" s="5">
        <v>1</v>
      </c>
      <c r="Y542" s="5">
        <v>100</v>
      </c>
      <c r="Z542" s="5">
        <v>120</v>
      </c>
      <c r="AA542" s="5">
        <v>145</v>
      </c>
      <c r="AB542" s="5">
        <v>2.1640000000000001</v>
      </c>
      <c r="AC542" s="5">
        <v>1.74E-3</v>
      </c>
    </row>
    <row r="543" spans="1:29" ht="24.7" x14ac:dyDescent="0.5">
      <c r="A543" s="1"/>
      <c r="B543" s="5">
        <v>526</v>
      </c>
      <c r="C543" s="164"/>
      <c r="D543" s="118">
        <v>1136048</v>
      </c>
      <c r="E543" s="6" t="s">
        <v>715</v>
      </c>
      <c r="F543" s="11" t="s">
        <v>36</v>
      </c>
      <c r="G543" s="18" t="s">
        <v>137</v>
      </c>
      <c r="H543" s="10" t="s">
        <v>115</v>
      </c>
      <c r="I543" s="5" t="s">
        <v>1103</v>
      </c>
      <c r="J543" s="157" t="s">
        <v>37</v>
      </c>
      <c r="K543" s="8" t="s">
        <v>37</v>
      </c>
      <c r="L543" s="156"/>
      <c r="M543" s="125" t="str">
        <f>VLOOKUP(F543,Оглавление!$J$4:$K$39,2,FALSE)</f>
        <v>-</v>
      </c>
      <c r="N543" s="8" t="s">
        <v>37</v>
      </c>
      <c r="O543" s="105"/>
      <c r="P543" s="8" t="s">
        <v>37</v>
      </c>
      <c r="Q543" s="5" t="s">
        <v>1110</v>
      </c>
      <c r="R543" s="14" t="s">
        <v>1107</v>
      </c>
      <c r="S543" s="5">
        <v>1078367</v>
      </c>
      <c r="T543" s="5" t="s">
        <v>12</v>
      </c>
      <c r="U543" s="5" t="s">
        <v>12</v>
      </c>
      <c r="V543" s="5">
        <v>3.44</v>
      </c>
      <c r="W543" s="5">
        <v>3.627E-3</v>
      </c>
      <c r="X543" s="5">
        <v>1</v>
      </c>
      <c r="Y543" s="5">
        <v>130</v>
      </c>
      <c r="Z543" s="5">
        <v>155</v>
      </c>
      <c r="AA543" s="5">
        <v>180</v>
      </c>
      <c r="AB543" s="5">
        <v>3.44</v>
      </c>
      <c r="AC543" s="5">
        <v>3.627E-3</v>
      </c>
    </row>
    <row r="544" spans="1:29" ht="24.7" x14ac:dyDescent="0.5">
      <c r="A544" s="1"/>
      <c r="B544" s="5">
        <v>527</v>
      </c>
      <c r="C544" s="164"/>
      <c r="D544" s="118">
        <v>1136049</v>
      </c>
      <c r="E544" s="6" t="s">
        <v>716</v>
      </c>
      <c r="F544" s="11" t="s">
        <v>19</v>
      </c>
      <c r="G544" s="18" t="s">
        <v>137</v>
      </c>
      <c r="H544" s="10" t="s">
        <v>115</v>
      </c>
      <c r="I544" s="5" t="s">
        <v>1103</v>
      </c>
      <c r="J544" s="157">
        <v>5270</v>
      </c>
      <c r="K544" s="8">
        <v>5586</v>
      </c>
      <c r="L544" s="156">
        <f t="shared" si="41"/>
        <v>0.06</v>
      </c>
      <c r="M544" s="125">
        <f>VLOOKUP(F544,Оглавление!$J$4:$K$39,2,FALSE)</f>
        <v>0</v>
      </c>
      <c r="N544" s="8">
        <f t="shared" si="40"/>
        <v>5586</v>
      </c>
      <c r="O544" s="105"/>
      <c r="P544" s="8">
        <f t="shared" si="42"/>
        <v>0</v>
      </c>
      <c r="Q544" s="5" t="s">
        <v>1110</v>
      </c>
      <c r="R544" s="14" t="s">
        <v>1107</v>
      </c>
      <c r="S544" s="5">
        <v>1018350</v>
      </c>
      <c r="T544" s="5" t="s">
        <v>12</v>
      </c>
      <c r="U544" s="5" t="s">
        <v>12</v>
      </c>
      <c r="V544" s="5">
        <v>0.188</v>
      </c>
      <c r="W544" s="5">
        <v>1E-4</v>
      </c>
      <c r="X544" s="5">
        <v>1</v>
      </c>
      <c r="Y544" s="5">
        <v>40</v>
      </c>
      <c r="Z544" s="5">
        <v>50</v>
      </c>
      <c r="AA544" s="5">
        <v>50</v>
      </c>
      <c r="AB544" s="5">
        <v>0.188</v>
      </c>
      <c r="AC544" s="5">
        <v>1E-4</v>
      </c>
    </row>
    <row r="545" spans="1:29" ht="24.7" x14ac:dyDescent="0.5">
      <c r="A545" s="1"/>
      <c r="B545" s="5">
        <v>528</v>
      </c>
      <c r="C545" s="164"/>
      <c r="D545" s="118">
        <v>1136050</v>
      </c>
      <c r="E545" s="6" t="s">
        <v>717</v>
      </c>
      <c r="F545" s="11" t="s">
        <v>19</v>
      </c>
      <c r="G545" s="18" t="s">
        <v>137</v>
      </c>
      <c r="H545" s="10" t="s">
        <v>115</v>
      </c>
      <c r="I545" s="5" t="s">
        <v>1103</v>
      </c>
      <c r="J545" s="157">
        <v>6948</v>
      </c>
      <c r="K545" s="8">
        <v>7365</v>
      </c>
      <c r="L545" s="156">
        <f t="shared" si="41"/>
        <v>0.06</v>
      </c>
      <c r="M545" s="125">
        <f>VLOOKUP(F545,Оглавление!$J$4:$K$39,2,FALSE)</f>
        <v>0</v>
      </c>
      <c r="N545" s="8">
        <f t="shared" si="40"/>
        <v>7365</v>
      </c>
      <c r="O545" s="105"/>
      <c r="P545" s="8">
        <f t="shared" si="42"/>
        <v>0</v>
      </c>
      <c r="Q545" s="5" t="s">
        <v>1110</v>
      </c>
      <c r="R545" s="14" t="s">
        <v>1107</v>
      </c>
      <c r="S545" s="5">
        <v>1018351</v>
      </c>
      <c r="T545" s="5" t="s">
        <v>12</v>
      </c>
      <c r="U545" s="5" t="s">
        <v>12</v>
      </c>
      <c r="V545" s="5">
        <v>0.32900000000000001</v>
      </c>
      <c r="W545" s="5">
        <v>2.4499999999999999E-4</v>
      </c>
      <c r="X545" s="5">
        <v>1</v>
      </c>
      <c r="Y545" s="5">
        <v>50</v>
      </c>
      <c r="Z545" s="5">
        <v>70</v>
      </c>
      <c r="AA545" s="5">
        <v>70</v>
      </c>
      <c r="AB545" s="5">
        <v>0.32900000000000001</v>
      </c>
      <c r="AC545" s="5">
        <v>2.4499999999999999E-4</v>
      </c>
    </row>
    <row r="546" spans="1:29" ht="24.7" x14ac:dyDescent="0.5">
      <c r="A546" s="1"/>
      <c r="B546" s="5">
        <v>529</v>
      </c>
      <c r="C546" s="164"/>
      <c r="D546" s="118">
        <v>1136051</v>
      </c>
      <c r="E546" s="6" t="s">
        <v>718</v>
      </c>
      <c r="F546" s="11" t="s">
        <v>36</v>
      </c>
      <c r="G546" s="18" t="s">
        <v>137</v>
      </c>
      <c r="H546" s="10" t="s">
        <v>115</v>
      </c>
      <c r="I546" s="5" t="s">
        <v>1103</v>
      </c>
      <c r="J546" s="157" t="s">
        <v>37</v>
      </c>
      <c r="K546" s="8" t="s">
        <v>37</v>
      </c>
      <c r="L546" s="156"/>
      <c r="M546" s="125" t="str">
        <f>VLOOKUP(F546,Оглавление!$J$4:$K$39,2,FALSE)</f>
        <v>-</v>
      </c>
      <c r="N546" s="8" t="s">
        <v>37</v>
      </c>
      <c r="O546" s="105"/>
      <c r="P546" s="8" t="s">
        <v>37</v>
      </c>
      <c r="Q546" s="5" t="s">
        <v>1110</v>
      </c>
      <c r="R546" s="14" t="s">
        <v>1107</v>
      </c>
      <c r="S546" s="5" t="s">
        <v>12</v>
      </c>
      <c r="T546" s="5" t="s">
        <v>12</v>
      </c>
      <c r="U546" s="5" t="s">
        <v>12</v>
      </c>
      <c r="V546" s="5">
        <v>0.42599999999999999</v>
      </c>
      <c r="W546" s="5">
        <v>3.8400000000000001E-4</v>
      </c>
      <c r="X546" s="5">
        <v>1</v>
      </c>
      <c r="Y546" s="5">
        <v>60</v>
      </c>
      <c r="Z546" s="5">
        <v>80</v>
      </c>
      <c r="AA546" s="5">
        <v>80</v>
      </c>
      <c r="AB546" s="5">
        <v>0.42599999999999999</v>
      </c>
      <c r="AC546" s="5">
        <v>3.8400000000000001E-4</v>
      </c>
    </row>
    <row r="547" spans="1:29" ht="24.7" x14ac:dyDescent="0.5">
      <c r="A547" s="1"/>
      <c r="B547" s="5">
        <v>530</v>
      </c>
      <c r="C547" s="164"/>
      <c r="D547" s="118">
        <v>1136052</v>
      </c>
      <c r="E547" s="6" t="s">
        <v>719</v>
      </c>
      <c r="F547" s="11" t="s">
        <v>36</v>
      </c>
      <c r="G547" s="18" t="s">
        <v>137</v>
      </c>
      <c r="H547" s="10" t="s">
        <v>115</v>
      </c>
      <c r="I547" s="5" t="s">
        <v>1103</v>
      </c>
      <c r="J547" s="157" t="s">
        <v>37</v>
      </c>
      <c r="K547" s="8" t="s">
        <v>37</v>
      </c>
      <c r="L547" s="156"/>
      <c r="M547" s="125" t="str">
        <f>VLOOKUP(F547,Оглавление!$J$4:$K$39,2,FALSE)</f>
        <v>-</v>
      </c>
      <c r="N547" s="8" t="s">
        <v>37</v>
      </c>
      <c r="O547" s="105"/>
      <c r="P547" s="8" t="s">
        <v>37</v>
      </c>
      <c r="Q547" s="5" t="s">
        <v>1110</v>
      </c>
      <c r="R547" s="14" t="s">
        <v>1107</v>
      </c>
      <c r="S547" s="5">
        <v>1018352</v>
      </c>
      <c r="T547" s="5" t="s">
        <v>12</v>
      </c>
      <c r="U547" s="5" t="s">
        <v>12</v>
      </c>
      <c r="V547" s="5">
        <v>0.66400000000000003</v>
      </c>
      <c r="W547" s="5">
        <v>5.6700000000000001E-4</v>
      </c>
      <c r="X547" s="5">
        <v>1</v>
      </c>
      <c r="Y547" s="5">
        <v>70</v>
      </c>
      <c r="Z547" s="5">
        <v>90</v>
      </c>
      <c r="AA547" s="5">
        <v>90</v>
      </c>
      <c r="AB547" s="5">
        <v>0.66400000000000003</v>
      </c>
      <c r="AC547" s="5">
        <v>5.6700000000000001E-4</v>
      </c>
    </row>
    <row r="548" spans="1:29" ht="24.7" x14ac:dyDescent="0.5">
      <c r="A548" s="1"/>
      <c r="B548" s="5">
        <v>531</v>
      </c>
      <c r="C548" s="164"/>
      <c r="D548" s="118">
        <v>1136053</v>
      </c>
      <c r="E548" s="6" t="s">
        <v>720</v>
      </c>
      <c r="F548" s="11" t="s">
        <v>36</v>
      </c>
      <c r="G548" s="18" t="s">
        <v>137</v>
      </c>
      <c r="H548" s="10" t="s">
        <v>115</v>
      </c>
      <c r="I548" s="5" t="s">
        <v>1103</v>
      </c>
      <c r="J548" s="157" t="s">
        <v>37</v>
      </c>
      <c r="K548" s="8" t="s">
        <v>37</v>
      </c>
      <c r="L548" s="156"/>
      <c r="M548" s="125" t="str">
        <f>VLOOKUP(F548,Оглавление!$J$4:$K$39,2,FALSE)</f>
        <v>-</v>
      </c>
      <c r="N548" s="8" t="s">
        <v>37</v>
      </c>
      <c r="O548" s="105"/>
      <c r="P548" s="8" t="s">
        <v>37</v>
      </c>
      <c r="Q548" s="5" t="s">
        <v>1110</v>
      </c>
      <c r="R548" s="14" t="s">
        <v>1107</v>
      </c>
      <c r="S548" s="5" t="s">
        <v>12</v>
      </c>
      <c r="T548" s="5" t="s">
        <v>12</v>
      </c>
      <c r="U548" s="5" t="s">
        <v>12</v>
      </c>
      <c r="V548" s="5">
        <v>1.3640000000000001</v>
      </c>
      <c r="W548" s="5">
        <v>8.9099999999999997E-4</v>
      </c>
      <c r="X548" s="5">
        <v>1</v>
      </c>
      <c r="Y548" s="5">
        <v>90</v>
      </c>
      <c r="Z548" s="5">
        <v>110</v>
      </c>
      <c r="AA548" s="5">
        <v>90</v>
      </c>
      <c r="AB548" s="5">
        <v>1.3640000000000001</v>
      </c>
      <c r="AC548" s="5">
        <v>8.9099999999999997E-4</v>
      </c>
    </row>
    <row r="549" spans="1:29" ht="24.7" x14ac:dyDescent="0.5">
      <c r="A549" s="1"/>
      <c r="B549" s="5">
        <v>532</v>
      </c>
      <c r="C549" s="164"/>
      <c r="D549" s="118">
        <v>1136054</v>
      </c>
      <c r="E549" s="6" t="s">
        <v>721</v>
      </c>
      <c r="F549" s="11" t="s">
        <v>36</v>
      </c>
      <c r="G549" s="18" t="s">
        <v>137</v>
      </c>
      <c r="H549" s="10" t="s">
        <v>115</v>
      </c>
      <c r="I549" s="5" t="s">
        <v>1103</v>
      </c>
      <c r="J549" s="157" t="s">
        <v>37</v>
      </c>
      <c r="K549" s="8" t="s">
        <v>37</v>
      </c>
      <c r="L549" s="156"/>
      <c r="M549" s="125" t="str">
        <f>VLOOKUP(F549,Оглавление!$J$4:$K$39,2,FALSE)</f>
        <v>-</v>
      </c>
      <c r="N549" s="8" t="s">
        <v>37</v>
      </c>
      <c r="O549" s="105"/>
      <c r="P549" s="8" t="s">
        <v>37</v>
      </c>
      <c r="Q549" s="5" t="s">
        <v>1110</v>
      </c>
      <c r="R549" s="14" t="s">
        <v>1107</v>
      </c>
      <c r="S549" s="5">
        <v>1018353</v>
      </c>
      <c r="T549" s="5" t="s">
        <v>12</v>
      </c>
      <c r="U549" s="5" t="s">
        <v>12</v>
      </c>
      <c r="V549" s="5">
        <v>1.7350000000000001</v>
      </c>
      <c r="W549" s="5">
        <v>1.4400000000000001E-3</v>
      </c>
      <c r="X549" s="5">
        <v>1</v>
      </c>
      <c r="Y549" s="5">
        <v>100</v>
      </c>
      <c r="Z549" s="5">
        <v>120</v>
      </c>
      <c r="AA549" s="5">
        <v>120</v>
      </c>
      <c r="AB549" s="5">
        <v>1.7350000000000001</v>
      </c>
      <c r="AC549" s="5">
        <v>1.4400000000000001E-3</v>
      </c>
    </row>
    <row r="550" spans="1:29" ht="24.7" x14ac:dyDescent="0.5">
      <c r="A550" s="1"/>
      <c r="B550" s="5">
        <v>533</v>
      </c>
      <c r="C550" s="164"/>
      <c r="D550" s="118">
        <v>1135646</v>
      </c>
      <c r="E550" s="6" t="s">
        <v>722</v>
      </c>
      <c r="F550" s="11" t="s">
        <v>36</v>
      </c>
      <c r="G550" s="18" t="s">
        <v>137</v>
      </c>
      <c r="H550" s="10" t="s">
        <v>115</v>
      </c>
      <c r="I550" s="5" t="s">
        <v>1103</v>
      </c>
      <c r="J550" s="157" t="s">
        <v>37</v>
      </c>
      <c r="K550" s="8" t="s">
        <v>37</v>
      </c>
      <c r="L550" s="156"/>
      <c r="M550" s="125" t="str">
        <f>VLOOKUP(F550,Оглавление!$J$4:$K$39,2,FALSE)</f>
        <v>-</v>
      </c>
      <c r="N550" s="8" t="s">
        <v>37</v>
      </c>
      <c r="O550" s="105"/>
      <c r="P550" s="8" t="s">
        <v>37</v>
      </c>
      <c r="Q550" s="5" t="s">
        <v>1110</v>
      </c>
      <c r="R550" s="14" t="s">
        <v>1107</v>
      </c>
      <c r="S550" s="5">
        <v>1078366</v>
      </c>
      <c r="T550" s="5" t="s">
        <v>12</v>
      </c>
      <c r="U550" s="5" t="s">
        <v>12</v>
      </c>
      <c r="V550" s="5">
        <v>2.6779999999999999</v>
      </c>
      <c r="W550" s="5">
        <v>3.1229999999999999E-3</v>
      </c>
      <c r="X550" s="5">
        <v>1</v>
      </c>
      <c r="Y550" s="5">
        <v>155</v>
      </c>
      <c r="Z550" s="5">
        <v>130</v>
      </c>
      <c r="AA550" s="5">
        <v>155</v>
      </c>
      <c r="AB550" s="5">
        <v>2.6779999999999999</v>
      </c>
      <c r="AC550" s="5">
        <v>3.1229999999999999E-3</v>
      </c>
    </row>
    <row r="551" spans="1:29" ht="24.7" x14ac:dyDescent="0.5">
      <c r="A551" s="1"/>
      <c r="B551" s="5">
        <v>534</v>
      </c>
      <c r="C551" s="164"/>
      <c r="D551" s="118">
        <v>1136628</v>
      </c>
      <c r="E551" s="6" t="s">
        <v>723</v>
      </c>
      <c r="F551" s="11" t="s">
        <v>19</v>
      </c>
      <c r="G551" s="18" t="s">
        <v>137</v>
      </c>
      <c r="H551" s="10" t="s">
        <v>115</v>
      </c>
      <c r="I551" s="5" t="s">
        <v>1103</v>
      </c>
      <c r="J551" s="157">
        <v>2068</v>
      </c>
      <c r="K551" s="8">
        <v>2192</v>
      </c>
      <c r="L551" s="156">
        <f t="shared" si="41"/>
        <v>0.06</v>
      </c>
      <c r="M551" s="125">
        <f>VLOOKUP(F551,Оглавление!$J$4:$K$39,2,FALSE)</f>
        <v>0</v>
      </c>
      <c r="N551" s="8">
        <f t="shared" si="40"/>
        <v>2192</v>
      </c>
      <c r="O551" s="105"/>
      <c r="P551" s="8">
        <f t="shared" ref="P551:P573" si="43">N551*O551</f>
        <v>0</v>
      </c>
      <c r="Q551" s="5" t="s">
        <v>1110</v>
      </c>
      <c r="R551" s="14" t="s">
        <v>1107</v>
      </c>
      <c r="S551" s="5" t="s">
        <v>12</v>
      </c>
      <c r="T551" s="5" t="s">
        <v>12</v>
      </c>
      <c r="U551" s="5" t="s">
        <v>12</v>
      </c>
      <c r="V551" s="5">
        <v>3.3000000000000002E-2</v>
      </c>
      <c r="W551" s="5">
        <v>1.5999999999999999E-5</v>
      </c>
      <c r="X551" s="5">
        <v>1</v>
      </c>
      <c r="Y551" s="5">
        <v>25</v>
      </c>
      <c r="Z551" s="5">
        <v>25</v>
      </c>
      <c r="AA551" s="5">
        <v>25</v>
      </c>
      <c r="AB551" s="5">
        <v>3.3000000000000002E-2</v>
      </c>
      <c r="AC551" s="5">
        <v>1.5999999999999999E-5</v>
      </c>
    </row>
    <row r="552" spans="1:29" ht="24.7" x14ac:dyDescent="0.5">
      <c r="A552" s="1"/>
      <c r="B552" s="5">
        <v>535</v>
      </c>
      <c r="C552" s="164"/>
      <c r="D552" s="118">
        <v>1136629</v>
      </c>
      <c r="E552" s="6" t="s">
        <v>724</v>
      </c>
      <c r="F552" s="11" t="s">
        <v>19</v>
      </c>
      <c r="G552" s="18" t="s">
        <v>137</v>
      </c>
      <c r="H552" s="10" t="s">
        <v>115</v>
      </c>
      <c r="I552" s="5" t="s">
        <v>1103</v>
      </c>
      <c r="J552" s="157">
        <v>2940</v>
      </c>
      <c r="K552" s="8">
        <v>3116</v>
      </c>
      <c r="L552" s="156">
        <f t="shared" si="41"/>
        <v>0.06</v>
      </c>
      <c r="M552" s="125">
        <f>VLOOKUP(F552,Оглавление!$J$4:$K$39,2,FALSE)</f>
        <v>0</v>
      </c>
      <c r="N552" s="8">
        <f t="shared" si="40"/>
        <v>3116</v>
      </c>
      <c r="O552" s="105"/>
      <c r="P552" s="8">
        <f t="shared" si="43"/>
        <v>0</v>
      </c>
      <c r="Q552" s="5" t="s">
        <v>1110</v>
      </c>
      <c r="R552" s="14" t="s">
        <v>1107</v>
      </c>
      <c r="S552" s="5" t="s">
        <v>12</v>
      </c>
      <c r="T552" s="5" t="s">
        <v>12</v>
      </c>
      <c r="U552" s="5" t="s">
        <v>12</v>
      </c>
      <c r="V552" s="5">
        <v>7.0999999999999994E-2</v>
      </c>
      <c r="W552" s="5">
        <v>3.6999999999999998E-5</v>
      </c>
      <c r="X552" s="5">
        <v>1</v>
      </c>
      <c r="Y552" s="5">
        <v>35</v>
      </c>
      <c r="Z552" s="5">
        <v>35</v>
      </c>
      <c r="AA552" s="5">
        <v>30</v>
      </c>
      <c r="AB552" s="5">
        <v>7.0999999999999994E-2</v>
      </c>
      <c r="AC552" s="5">
        <v>3.6999999999999998E-5</v>
      </c>
    </row>
    <row r="553" spans="1:29" ht="24.7" x14ac:dyDescent="0.5">
      <c r="A553" s="1"/>
      <c r="B553" s="5">
        <v>536</v>
      </c>
      <c r="C553" s="164"/>
      <c r="D553" s="118">
        <v>1136630</v>
      </c>
      <c r="E553" s="6" t="s">
        <v>725</v>
      </c>
      <c r="F553" s="11" t="s">
        <v>19</v>
      </c>
      <c r="G553" s="18" t="s">
        <v>137</v>
      </c>
      <c r="H553" s="10" t="s">
        <v>115</v>
      </c>
      <c r="I553" s="5" t="s">
        <v>1103</v>
      </c>
      <c r="J553" s="157">
        <v>3714</v>
      </c>
      <c r="K553" s="8">
        <v>3937</v>
      </c>
      <c r="L553" s="156">
        <f t="shared" si="41"/>
        <v>0.06</v>
      </c>
      <c r="M553" s="125">
        <f>VLOOKUP(F553,Оглавление!$J$4:$K$39,2,FALSE)</f>
        <v>0</v>
      </c>
      <c r="N553" s="8">
        <f t="shared" si="40"/>
        <v>3937</v>
      </c>
      <c r="O553" s="105"/>
      <c r="P553" s="8">
        <f t="shared" si="43"/>
        <v>0</v>
      </c>
      <c r="Q553" s="5" t="s">
        <v>1110</v>
      </c>
      <c r="R553" s="14" t="s">
        <v>1107</v>
      </c>
      <c r="S553" s="5">
        <v>1018355</v>
      </c>
      <c r="T553" s="5" t="s">
        <v>12</v>
      </c>
      <c r="U553" s="5" t="s">
        <v>12</v>
      </c>
      <c r="V553" s="5">
        <v>0.115</v>
      </c>
      <c r="W553" s="5">
        <v>6.3999999999999997E-5</v>
      </c>
      <c r="X553" s="5">
        <v>1</v>
      </c>
      <c r="Y553" s="5">
        <v>40</v>
      </c>
      <c r="Z553" s="5">
        <v>40</v>
      </c>
      <c r="AA553" s="5">
        <v>40</v>
      </c>
      <c r="AB553" s="5">
        <v>0.115</v>
      </c>
      <c r="AC553" s="5">
        <v>6.3999999999999997E-5</v>
      </c>
    </row>
    <row r="554" spans="1:29" ht="24.7" x14ac:dyDescent="0.5">
      <c r="A554" s="1"/>
      <c r="B554" s="5">
        <v>537</v>
      </c>
      <c r="C554" s="164"/>
      <c r="D554" s="118">
        <v>1136631</v>
      </c>
      <c r="E554" s="6" t="s">
        <v>726</v>
      </c>
      <c r="F554" s="11" t="s">
        <v>19</v>
      </c>
      <c r="G554" s="18" t="s">
        <v>137</v>
      </c>
      <c r="H554" s="10" t="s">
        <v>115</v>
      </c>
      <c r="I554" s="5" t="s">
        <v>1103</v>
      </c>
      <c r="J554" s="157">
        <v>5357</v>
      </c>
      <c r="K554" s="8">
        <v>5678</v>
      </c>
      <c r="L554" s="156">
        <f t="shared" si="41"/>
        <v>0.06</v>
      </c>
      <c r="M554" s="125">
        <f>VLOOKUP(F554,Оглавление!$J$4:$K$39,2,FALSE)</f>
        <v>0</v>
      </c>
      <c r="N554" s="8">
        <f t="shared" si="40"/>
        <v>5678</v>
      </c>
      <c r="O554" s="105"/>
      <c r="P554" s="8">
        <f t="shared" si="43"/>
        <v>0</v>
      </c>
      <c r="Q554" s="5" t="s">
        <v>1110</v>
      </c>
      <c r="R554" s="14" t="s">
        <v>1107</v>
      </c>
      <c r="S554" s="5">
        <v>1018356</v>
      </c>
      <c r="T554" s="5" t="s">
        <v>12</v>
      </c>
      <c r="U554" s="5" t="s">
        <v>12</v>
      </c>
      <c r="V554" s="5">
        <v>0.223</v>
      </c>
      <c r="W554" s="5">
        <v>1.13E-4</v>
      </c>
      <c r="X554" s="5">
        <v>1</v>
      </c>
      <c r="Y554" s="5">
        <v>50</v>
      </c>
      <c r="Z554" s="5">
        <v>50</v>
      </c>
      <c r="AA554" s="5">
        <v>45</v>
      </c>
      <c r="AB554" s="5">
        <v>0.223</v>
      </c>
      <c r="AC554" s="5">
        <v>1.13E-4</v>
      </c>
    </row>
    <row r="555" spans="1:29" ht="24.7" x14ac:dyDescent="0.5">
      <c r="A555" s="1"/>
      <c r="B555" s="5">
        <v>538</v>
      </c>
      <c r="C555" s="164"/>
      <c r="D555" s="118">
        <v>1136632</v>
      </c>
      <c r="E555" s="6" t="s">
        <v>727</v>
      </c>
      <c r="F555" s="11" t="s">
        <v>36</v>
      </c>
      <c r="G555" s="18" t="s">
        <v>137</v>
      </c>
      <c r="H555" s="10" t="s">
        <v>115</v>
      </c>
      <c r="I555" s="5" t="s">
        <v>1103</v>
      </c>
      <c r="J555" s="157" t="s">
        <v>37</v>
      </c>
      <c r="K555" s="8" t="s">
        <v>37</v>
      </c>
      <c r="L555" s="156"/>
      <c r="M555" s="125" t="str">
        <f>VLOOKUP(F555,Оглавление!$J$4:$K$39,2,FALSE)</f>
        <v>-</v>
      </c>
      <c r="N555" s="8" t="s">
        <v>37</v>
      </c>
      <c r="O555" s="105"/>
      <c r="P555" s="8" t="s">
        <v>37</v>
      </c>
      <c r="Q555" s="5" t="s">
        <v>1110</v>
      </c>
      <c r="R555" s="14" t="s">
        <v>1107</v>
      </c>
      <c r="S555" s="5" t="s">
        <v>12</v>
      </c>
      <c r="T555" s="5" t="s">
        <v>12</v>
      </c>
      <c r="U555" s="5" t="s">
        <v>12</v>
      </c>
      <c r="V555" s="5">
        <v>0.24</v>
      </c>
      <c r="W555" s="5">
        <v>1.66E-4</v>
      </c>
      <c r="X555" s="5">
        <v>1</v>
      </c>
      <c r="Y555" s="5">
        <v>55</v>
      </c>
      <c r="Z555" s="5">
        <v>55</v>
      </c>
      <c r="AA555" s="5">
        <v>55</v>
      </c>
      <c r="AB555" s="5">
        <v>0.24</v>
      </c>
      <c r="AC555" s="5">
        <v>1.66E-4</v>
      </c>
    </row>
    <row r="556" spans="1:29" ht="24.7" x14ac:dyDescent="0.5">
      <c r="A556" s="1"/>
      <c r="B556" s="5">
        <v>539</v>
      </c>
      <c r="C556" s="164"/>
      <c r="D556" s="118">
        <v>1136633</v>
      </c>
      <c r="E556" s="6" t="s">
        <v>728</v>
      </c>
      <c r="F556" s="11" t="s">
        <v>36</v>
      </c>
      <c r="G556" s="18" t="s">
        <v>137</v>
      </c>
      <c r="H556" s="10" t="s">
        <v>115</v>
      </c>
      <c r="I556" s="5" t="s">
        <v>1103</v>
      </c>
      <c r="J556" s="157" t="s">
        <v>37</v>
      </c>
      <c r="K556" s="8" t="s">
        <v>37</v>
      </c>
      <c r="L556" s="156"/>
      <c r="M556" s="125" t="str">
        <f>VLOOKUP(F556,Оглавление!$J$4:$K$39,2,FALSE)</f>
        <v>-</v>
      </c>
      <c r="N556" s="8" t="s">
        <v>37</v>
      </c>
      <c r="O556" s="105"/>
      <c r="P556" s="8" t="s">
        <v>37</v>
      </c>
      <c r="Q556" s="5" t="s">
        <v>1110</v>
      </c>
      <c r="R556" s="14" t="s">
        <v>1107</v>
      </c>
      <c r="S556" s="5">
        <v>1018357</v>
      </c>
      <c r="T556" s="5" t="s">
        <v>12</v>
      </c>
      <c r="U556" s="5" t="s">
        <v>12</v>
      </c>
      <c r="V556" s="5">
        <v>0.33900000000000002</v>
      </c>
      <c r="W556" s="5">
        <v>2.5399999999999999E-4</v>
      </c>
      <c r="X556" s="5">
        <v>1</v>
      </c>
      <c r="Y556" s="5">
        <v>65</v>
      </c>
      <c r="Z556" s="5">
        <v>65</v>
      </c>
      <c r="AA556" s="5">
        <v>60</v>
      </c>
      <c r="AB556" s="5">
        <v>0.33900000000000002</v>
      </c>
      <c r="AC556" s="5">
        <v>2.5399999999999999E-4</v>
      </c>
    </row>
    <row r="557" spans="1:29" ht="24.7" x14ac:dyDescent="0.5">
      <c r="A557" s="1"/>
      <c r="B557" s="5">
        <v>540</v>
      </c>
      <c r="C557" s="164"/>
      <c r="D557" s="118">
        <v>1136634</v>
      </c>
      <c r="E557" s="6" t="s">
        <v>729</v>
      </c>
      <c r="F557" s="11" t="s">
        <v>36</v>
      </c>
      <c r="G557" s="18" t="s">
        <v>137</v>
      </c>
      <c r="H557" s="10" t="s">
        <v>115</v>
      </c>
      <c r="I557" s="5" t="s">
        <v>1103</v>
      </c>
      <c r="J557" s="157" t="s">
        <v>37</v>
      </c>
      <c r="K557" s="8" t="s">
        <v>37</v>
      </c>
      <c r="L557" s="156"/>
      <c r="M557" s="125" t="str">
        <f>VLOOKUP(F557,Оглавление!$J$4:$K$39,2,FALSE)</f>
        <v>-</v>
      </c>
      <c r="N557" s="8" t="s">
        <v>37</v>
      </c>
      <c r="O557" s="105"/>
      <c r="P557" s="8" t="s">
        <v>37</v>
      </c>
      <c r="Q557" s="5" t="s">
        <v>1110</v>
      </c>
      <c r="R557" s="14" t="s">
        <v>1107</v>
      </c>
      <c r="S557" s="5" t="s">
        <v>12</v>
      </c>
      <c r="T557" s="5" t="s">
        <v>12</v>
      </c>
      <c r="U557" s="5" t="s">
        <v>12</v>
      </c>
      <c r="V557" s="5">
        <v>0.88</v>
      </c>
      <c r="W557" s="5">
        <v>5.4199999999999995E-4</v>
      </c>
      <c r="X557" s="5">
        <v>1</v>
      </c>
      <c r="Y557" s="5">
        <v>85</v>
      </c>
      <c r="Z557" s="5">
        <v>85</v>
      </c>
      <c r="AA557" s="5">
        <v>75</v>
      </c>
      <c r="AB557" s="5">
        <v>0.88</v>
      </c>
      <c r="AC557" s="5">
        <v>5.4199999999999995E-4</v>
      </c>
    </row>
    <row r="558" spans="1:29" ht="24.7" x14ac:dyDescent="0.5">
      <c r="A558" s="1"/>
      <c r="B558" s="5">
        <v>541</v>
      </c>
      <c r="C558" s="164"/>
      <c r="D558" s="118">
        <v>1136635</v>
      </c>
      <c r="E558" s="6" t="s">
        <v>730</v>
      </c>
      <c r="F558" s="11" t="s">
        <v>36</v>
      </c>
      <c r="G558" s="18" t="s">
        <v>137</v>
      </c>
      <c r="H558" s="10" t="s">
        <v>115</v>
      </c>
      <c r="I558" s="5" t="s">
        <v>1103</v>
      </c>
      <c r="J558" s="157" t="s">
        <v>37</v>
      </c>
      <c r="K558" s="8" t="s">
        <v>37</v>
      </c>
      <c r="L558" s="156"/>
      <c r="M558" s="125" t="str">
        <f>VLOOKUP(F558,Оглавление!$J$4:$K$39,2,FALSE)</f>
        <v>-</v>
      </c>
      <c r="N558" s="8" t="s">
        <v>37</v>
      </c>
      <c r="O558" s="105"/>
      <c r="P558" s="8" t="s">
        <v>37</v>
      </c>
      <c r="Q558" s="5" t="s">
        <v>1110</v>
      </c>
      <c r="R558" s="14" t="s">
        <v>1107</v>
      </c>
      <c r="S558" s="5">
        <v>1018358</v>
      </c>
      <c r="T558" s="5" t="s">
        <v>12</v>
      </c>
      <c r="U558" s="5" t="s">
        <v>12</v>
      </c>
      <c r="V558" s="5">
        <v>1.127</v>
      </c>
      <c r="W558" s="5">
        <v>8.0000000000000004E-4</v>
      </c>
      <c r="X558" s="5">
        <v>1</v>
      </c>
      <c r="Y558" s="5">
        <v>100</v>
      </c>
      <c r="Z558" s="5">
        <v>100</v>
      </c>
      <c r="AA558" s="5">
        <v>80</v>
      </c>
      <c r="AB558" s="5">
        <v>1.127</v>
      </c>
      <c r="AC558" s="5">
        <v>8.0000000000000004E-4</v>
      </c>
    </row>
    <row r="559" spans="1:29" ht="24.7" x14ac:dyDescent="0.5">
      <c r="A559" s="1"/>
      <c r="B559" s="5">
        <v>542</v>
      </c>
      <c r="C559" s="164"/>
      <c r="D559" s="118">
        <v>1136636</v>
      </c>
      <c r="E559" s="6" t="s">
        <v>731</v>
      </c>
      <c r="F559" s="11" t="s">
        <v>36</v>
      </c>
      <c r="G559" s="18" t="s">
        <v>137</v>
      </c>
      <c r="H559" s="10" t="s">
        <v>115</v>
      </c>
      <c r="I559" s="5" t="s">
        <v>1103</v>
      </c>
      <c r="J559" s="157" t="s">
        <v>37</v>
      </c>
      <c r="K559" s="8" t="s">
        <v>37</v>
      </c>
      <c r="L559" s="156"/>
      <c r="M559" s="125" t="str">
        <f>VLOOKUP(F559,Оглавление!$J$4:$K$39,2,FALSE)</f>
        <v>-</v>
      </c>
      <c r="N559" s="8" t="s">
        <v>37</v>
      </c>
      <c r="O559" s="105"/>
      <c r="P559" s="8" t="s">
        <v>37</v>
      </c>
      <c r="Q559" s="5" t="s">
        <v>1110</v>
      </c>
      <c r="R559" s="14" t="s">
        <v>1107</v>
      </c>
      <c r="S559" s="5" t="s">
        <v>12</v>
      </c>
      <c r="T559" s="5" t="s">
        <v>12</v>
      </c>
      <c r="U559" s="5" t="s">
        <v>12</v>
      </c>
      <c r="V559" s="5">
        <v>1.5229999999999999</v>
      </c>
      <c r="W559" s="5">
        <v>1.4059999999999999E-3</v>
      </c>
      <c r="X559" s="5">
        <v>1</v>
      </c>
      <c r="Y559" s="5">
        <v>125</v>
      </c>
      <c r="Z559" s="5">
        <v>125</v>
      </c>
      <c r="AA559" s="5">
        <v>90</v>
      </c>
      <c r="AB559" s="5">
        <v>1.5229999999999999</v>
      </c>
      <c r="AC559" s="5">
        <v>1.4059999999999999E-3</v>
      </c>
    </row>
    <row r="560" spans="1:29" ht="24.7" x14ac:dyDescent="0.5">
      <c r="A560" s="1"/>
      <c r="B560" s="5">
        <v>543</v>
      </c>
      <c r="C560" s="164"/>
      <c r="D560" s="118">
        <v>1238142</v>
      </c>
      <c r="E560" s="6" t="s">
        <v>732</v>
      </c>
      <c r="F560" s="11" t="s">
        <v>19</v>
      </c>
      <c r="G560" s="18" t="s">
        <v>137</v>
      </c>
      <c r="H560" s="10" t="s">
        <v>115</v>
      </c>
      <c r="I560" s="5" t="s">
        <v>1103</v>
      </c>
      <c r="J560" s="157">
        <v>3966</v>
      </c>
      <c r="K560" s="8">
        <v>5156</v>
      </c>
      <c r="L560" s="156">
        <f t="shared" si="41"/>
        <v>0.3</v>
      </c>
      <c r="M560" s="125">
        <f>VLOOKUP(F560,Оглавление!$J$4:$K$39,2,FALSE)</f>
        <v>0</v>
      </c>
      <c r="N560" s="8">
        <f t="shared" si="40"/>
        <v>5156</v>
      </c>
      <c r="O560" s="105"/>
      <c r="P560" s="8">
        <f t="shared" si="43"/>
        <v>0</v>
      </c>
      <c r="Q560" s="5" t="s">
        <v>1110</v>
      </c>
      <c r="R560" s="14" t="s">
        <v>1118</v>
      </c>
      <c r="S560" s="5" t="s">
        <v>12</v>
      </c>
      <c r="T560" s="5" t="s">
        <v>12</v>
      </c>
      <c r="U560" s="5" t="s">
        <v>12</v>
      </c>
      <c r="V560" s="5">
        <v>1.42</v>
      </c>
      <c r="W560" s="5" t="s">
        <v>12</v>
      </c>
      <c r="X560" s="5">
        <v>1</v>
      </c>
      <c r="Y560" s="5" t="s">
        <v>12</v>
      </c>
      <c r="Z560" s="5" t="s">
        <v>12</v>
      </c>
      <c r="AA560" s="5" t="s">
        <v>12</v>
      </c>
      <c r="AB560" s="5">
        <v>1.42</v>
      </c>
      <c r="AC560" s="5" t="s">
        <v>12</v>
      </c>
    </row>
    <row r="561" spans="1:29" ht="24.7" x14ac:dyDescent="0.5">
      <c r="A561" s="1"/>
      <c r="B561" s="5">
        <v>544</v>
      </c>
      <c r="C561" s="164"/>
      <c r="D561" s="118">
        <v>1238143</v>
      </c>
      <c r="E561" s="6" t="s">
        <v>733</v>
      </c>
      <c r="F561" s="11" t="s">
        <v>19</v>
      </c>
      <c r="G561" s="18" t="s">
        <v>137</v>
      </c>
      <c r="H561" s="10" t="s">
        <v>115</v>
      </c>
      <c r="I561" s="5" t="s">
        <v>1103</v>
      </c>
      <c r="J561" s="157">
        <v>5287</v>
      </c>
      <c r="K561" s="8">
        <v>6873</v>
      </c>
      <c r="L561" s="156">
        <f t="shared" si="41"/>
        <v>0.3</v>
      </c>
      <c r="M561" s="125">
        <f>VLOOKUP(F561,Оглавление!$J$4:$K$39,2,FALSE)</f>
        <v>0</v>
      </c>
      <c r="N561" s="8">
        <f t="shared" si="40"/>
        <v>6873</v>
      </c>
      <c r="O561" s="105"/>
      <c r="P561" s="8">
        <f t="shared" si="43"/>
        <v>0</v>
      </c>
      <c r="Q561" s="5" t="s">
        <v>1110</v>
      </c>
      <c r="R561" s="14" t="s">
        <v>1118</v>
      </c>
      <c r="S561" s="5" t="s">
        <v>12</v>
      </c>
      <c r="T561" s="5" t="s">
        <v>12</v>
      </c>
      <c r="U561" s="5" t="s">
        <v>12</v>
      </c>
      <c r="V561" s="5">
        <v>1.42</v>
      </c>
      <c r="W561" s="5" t="s">
        <v>12</v>
      </c>
      <c r="X561" s="5">
        <v>1</v>
      </c>
      <c r="Y561" s="5" t="s">
        <v>12</v>
      </c>
      <c r="Z561" s="5" t="s">
        <v>12</v>
      </c>
      <c r="AA561" s="5" t="s">
        <v>12</v>
      </c>
      <c r="AB561" s="5">
        <v>1.42</v>
      </c>
      <c r="AC561" s="5" t="s">
        <v>12</v>
      </c>
    </row>
    <row r="562" spans="1:29" ht="24.7" x14ac:dyDescent="0.5">
      <c r="A562" s="1"/>
      <c r="B562" s="5">
        <v>545</v>
      </c>
      <c r="C562" s="164"/>
      <c r="D562" s="118">
        <v>1238144</v>
      </c>
      <c r="E562" s="6" t="s">
        <v>734</v>
      </c>
      <c r="F562" s="11" t="s">
        <v>19</v>
      </c>
      <c r="G562" s="18" t="s">
        <v>137</v>
      </c>
      <c r="H562" s="10" t="s">
        <v>115</v>
      </c>
      <c r="I562" s="5" t="s">
        <v>1103</v>
      </c>
      <c r="J562" s="157">
        <v>8439</v>
      </c>
      <c r="K562" s="8">
        <v>10971</v>
      </c>
      <c r="L562" s="156">
        <f t="shared" si="41"/>
        <v>0.3</v>
      </c>
      <c r="M562" s="125">
        <f>VLOOKUP(F562,Оглавление!$J$4:$K$39,2,FALSE)</f>
        <v>0</v>
      </c>
      <c r="N562" s="8">
        <f t="shared" si="40"/>
        <v>10971</v>
      </c>
      <c r="O562" s="105"/>
      <c r="P562" s="8">
        <f t="shared" si="43"/>
        <v>0</v>
      </c>
      <c r="Q562" s="5" t="s">
        <v>1110</v>
      </c>
      <c r="R562" s="14" t="s">
        <v>1118</v>
      </c>
      <c r="S562" s="5" t="s">
        <v>12</v>
      </c>
      <c r="T562" s="5" t="s">
        <v>12</v>
      </c>
      <c r="U562" s="5" t="s">
        <v>12</v>
      </c>
      <c r="V562" s="5">
        <v>1.42</v>
      </c>
      <c r="W562" s="5" t="s">
        <v>12</v>
      </c>
      <c r="X562" s="5">
        <v>1</v>
      </c>
      <c r="Y562" s="5" t="s">
        <v>12</v>
      </c>
      <c r="Z562" s="5" t="s">
        <v>12</v>
      </c>
      <c r="AA562" s="5" t="s">
        <v>12</v>
      </c>
      <c r="AB562" s="5">
        <v>1.42</v>
      </c>
      <c r="AC562" s="5" t="s">
        <v>12</v>
      </c>
    </row>
    <row r="563" spans="1:29" ht="24.7" x14ac:dyDescent="0.5">
      <c r="A563" s="1"/>
      <c r="B563" s="5">
        <v>546</v>
      </c>
      <c r="C563" s="164"/>
      <c r="D563" s="118">
        <v>1238145</v>
      </c>
      <c r="E563" s="6" t="s">
        <v>735</v>
      </c>
      <c r="F563" s="11" t="s">
        <v>19</v>
      </c>
      <c r="G563" s="18" t="s">
        <v>137</v>
      </c>
      <c r="H563" s="10" t="s">
        <v>115</v>
      </c>
      <c r="I563" s="5" t="s">
        <v>1103</v>
      </c>
      <c r="J563" s="157">
        <v>10676</v>
      </c>
      <c r="K563" s="8">
        <v>13879</v>
      </c>
      <c r="L563" s="156">
        <f t="shared" si="41"/>
        <v>0.3</v>
      </c>
      <c r="M563" s="125">
        <f>VLOOKUP(F563,Оглавление!$J$4:$K$39,2,FALSE)</f>
        <v>0</v>
      </c>
      <c r="N563" s="8">
        <f t="shared" si="40"/>
        <v>13879</v>
      </c>
      <c r="O563" s="105"/>
      <c r="P563" s="8">
        <f t="shared" si="43"/>
        <v>0</v>
      </c>
      <c r="Q563" s="5" t="s">
        <v>1110</v>
      </c>
      <c r="R563" s="14" t="s">
        <v>1118</v>
      </c>
      <c r="S563" s="5" t="s">
        <v>12</v>
      </c>
      <c r="T563" s="5" t="s">
        <v>12</v>
      </c>
      <c r="U563" s="5" t="s">
        <v>12</v>
      </c>
      <c r="V563" s="5">
        <v>1.42</v>
      </c>
      <c r="W563" s="5" t="s">
        <v>12</v>
      </c>
      <c r="X563" s="5">
        <v>1</v>
      </c>
      <c r="Y563" s="5" t="s">
        <v>12</v>
      </c>
      <c r="Z563" s="5" t="s">
        <v>12</v>
      </c>
      <c r="AA563" s="5" t="s">
        <v>12</v>
      </c>
      <c r="AB563" s="5">
        <v>1.42</v>
      </c>
      <c r="AC563" s="5" t="s">
        <v>12</v>
      </c>
    </row>
    <row r="564" spans="1:29" ht="24.7" x14ac:dyDescent="0.5">
      <c r="A564" s="1"/>
      <c r="B564" s="5">
        <v>547</v>
      </c>
      <c r="C564" s="164"/>
      <c r="D564" s="118">
        <v>1238146</v>
      </c>
      <c r="E564" s="6" t="s">
        <v>736</v>
      </c>
      <c r="F564" s="11" t="s">
        <v>36</v>
      </c>
      <c r="G564" s="18" t="s">
        <v>137</v>
      </c>
      <c r="H564" s="10" t="s">
        <v>115</v>
      </c>
      <c r="I564" s="5" t="s">
        <v>1103</v>
      </c>
      <c r="J564" s="157" t="s">
        <v>37</v>
      </c>
      <c r="K564" s="8" t="s">
        <v>37</v>
      </c>
      <c r="L564" s="156"/>
      <c r="M564" s="125" t="str">
        <f>VLOOKUP(F564,Оглавление!$J$4:$K$39,2,FALSE)</f>
        <v>-</v>
      </c>
      <c r="N564" s="8" t="s">
        <v>37</v>
      </c>
      <c r="O564" s="105"/>
      <c r="P564" s="8" t="s">
        <v>37</v>
      </c>
      <c r="Q564" s="5" t="s">
        <v>1110</v>
      </c>
      <c r="R564" s="14" t="s">
        <v>1118</v>
      </c>
      <c r="S564" s="5" t="s">
        <v>12</v>
      </c>
      <c r="T564" s="5" t="s">
        <v>12</v>
      </c>
      <c r="U564" s="5" t="s">
        <v>12</v>
      </c>
      <c r="V564" s="5">
        <v>0.71</v>
      </c>
      <c r="W564" s="5" t="s">
        <v>12</v>
      </c>
      <c r="X564" s="5">
        <v>1</v>
      </c>
      <c r="Y564" s="5" t="s">
        <v>12</v>
      </c>
      <c r="Z564" s="5" t="s">
        <v>12</v>
      </c>
      <c r="AA564" s="5" t="s">
        <v>12</v>
      </c>
      <c r="AB564" s="5">
        <v>0.71</v>
      </c>
      <c r="AC564" s="5" t="s">
        <v>12</v>
      </c>
    </row>
    <row r="565" spans="1:29" ht="24.7" x14ac:dyDescent="0.5">
      <c r="A565" s="1"/>
      <c r="B565" s="5">
        <v>548</v>
      </c>
      <c r="C565" s="164"/>
      <c r="D565" s="118">
        <v>1238148</v>
      </c>
      <c r="E565" s="6" t="s">
        <v>737</v>
      </c>
      <c r="F565" s="11" t="s">
        <v>36</v>
      </c>
      <c r="G565" s="18" t="s">
        <v>137</v>
      </c>
      <c r="H565" s="10" t="s">
        <v>115</v>
      </c>
      <c r="I565" s="5" t="s">
        <v>1103</v>
      </c>
      <c r="J565" s="157" t="s">
        <v>37</v>
      </c>
      <c r="K565" s="8" t="s">
        <v>37</v>
      </c>
      <c r="L565" s="156"/>
      <c r="M565" s="125" t="str">
        <f>VLOOKUP(F565,Оглавление!$J$4:$K$39,2,FALSE)</f>
        <v>-</v>
      </c>
      <c r="N565" s="8" t="s">
        <v>37</v>
      </c>
      <c r="O565" s="105"/>
      <c r="P565" s="8" t="s">
        <v>37</v>
      </c>
      <c r="Q565" s="5" t="s">
        <v>1110</v>
      </c>
      <c r="R565" s="14" t="s">
        <v>1118</v>
      </c>
      <c r="S565" s="5" t="s">
        <v>12</v>
      </c>
      <c r="T565" s="5" t="s">
        <v>12</v>
      </c>
      <c r="U565" s="5" t="s">
        <v>12</v>
      </c>
      <c r="V565" s="5">
        <v>0.87</v>
      </c>
      <c r="W565" s="5" t="s">
        <v>12</v>
      </c>
      <c r="X565" s="5">
        <v>1</v>
      </c>
      <c r="Y565" s="5" t="s">
        <v>12</v>
      </c>
      <c r="Z565" s="5" t="s">
        <v>12</v>
      </c>
      <c r="AA565" s="5" t="s">
        <v>12</v>
      </c>
      <c r="AB565" s="5">
        <v>0.87</v>
      </c>
      <c r="AC565" s="5" t="s">
        <v>12</v>
      </c>
    </row>
    <row r="566" spans="1:29" ht="24.7" x14ac:dyDescent="0.5">
      <c r="A566" s="1"/>
      <c r="B566" s="5">
        <v>549</v>
      </c>
      <c r="C566" s="164"/>
      <c r="D566" s="118">
        <v>1238149</v>
      </c>
      <c r="E566" s="6" t="s">
        <v>738</v>
      </c>
      <c r="F566" s="11" t="s">
        <v>36</v>
      </c>
      <c r="G566" s="18" t="s">
        <v>137</v>
      </c>
      <c r="H566" s="10" t="s">
        <v>115</v>
      </c>
      <c r="I566" s="5" t="s">
        <v>1103</v>
      </c>
      <c r="J566" s="157" t="s">
        <v>37</v>
      </c>
      <c r="K566" s="8" t="s">
        <v>37</v>
      </c>
      <c r="L566" s="156"/>
      <c r="M566" s="125" t="str">
        <f>VLOOKUP(F566,Оглавление!$J$4:$K$39,2,FALSE)</f>
        <v>-</v>
      </c>
      <c r="N566" s="8" t="s">
        <v>37</v>
      </c>
      <c r="O566" s="105"/>
      <c r="P566" s="8" t="s">
        <v>37</v>
      </c>
      <c r="Q566" s="5" t="s">
        <v>1110</v>
      </c>
      <c r="R566" s="14" t="s">
        <v>1118</v>
      </c>
      <c r="S566" s="5" t="s">
        <v>12</v>
      </c>
      <c r="T566" s="5" t="s">
        <v>12</v>
      </c>
      <c r="U566" s="5" t="s">
        <v>12</v>
      </c>
      <c r="V566" s="5">
        <v>1.5149999999999999</v>
      </c>
      <c r="W566" s="5" t="s">
        <v>12</v>
      </c>
      <c r="X566" s="5">
        <v>1</v>
      </c>
      <c r="Y566" s="5" t="s">
        <v>12</v>
      </c>
      <c r="Z566" s="5" t="s">
        <v>12</v>
      </c>
      <c r="AA566" s="5" t="s">
        <v>12</v>
      </c>
      <c r="AB566" s="5">
        <v>1.5149999999999999</v>
      </c>
      <c r="AC566" s="5" t="s">
        <v>12</v>
      </c>
    </row>
    <row r="567" spans="1:29" ht="24.7" x14ac:dyDescent="0.5">
      <c r="A567" s="1"/>
      <c r="B567" s="5">
        <v>550</v>
      </c>
      <c r="C567" s="164"/>
      <c r="D567" s="118">
        <v>1238150</v>
      </c>
      <c r="E567" s="6" t="s">
        <v>739</v>
      </c>
      <c r="F567" s="11" t="s">
        <v>36</v>
      </c>
      <c r="G567" s="18" t="s">
        <v>137</v>
      </c>
      <c r="H567" s="10" t="s">
        <v>115</v>
      </c>
      <c r="I567" s="5" t="s">
        <v>1103</v>
      </c>
      <c r="J567" s="157" t="s">
        <v>37</v>
      </c>
      <c r="K567" s="8" t="s">
        <v>37</v>
      </c>
      <c r="L567" s="156"/>
      <c r="M567" s="125" t="str">
        <f>VLOOKUP(F567,Оглавление!$J$4:$K$39,2,FALSE)</f>
        <v>-</v>
      </c>
      <c r="N567" s="8" t="s">
        <v>37</v>
      </c>
      <c r="O567" s="105"/>
      <c r="P567" s="8" t="s">
        <v>37</v>
      </c>
      <c r="Q567" s="5" t="s">
        <v>1110</v>
      </c>
      <c r="R567" s="14" t="s">
        <v>1118</v>
      </c>
      <c r="S567" s="5" t="s">
        <v>12</v>
      </c>
      <c r="T567" s="5" t="s">
        <v>12</v>
      </c>
      <c r="U567" s="5" t="s">
        <v>12</v>
      </c>
      <c r="V567" s="5">
        <v>2.2029999999999998</v>
      </c>
      <c r="W567" s="5" t="s">
        <v>12</v>
      </c>
      <c r="X567" s="5">
        <v>1</v>
      </c>
      <c r="Y567" s="5" t="s">
        <v>12</v>
      </c>
      <c r="Z567" s="5" t="s">
        <v>12</v>
      </c>
      <c r="AA567" s="5" t="s">
        <v>12</v>
      </c>
      <c r="AB567" s="5">
        <v>2.2029999999999998</v>
      </c>
      <c r="AC567" s="5" t="s">
        <v>12</v>
      </c>
    </row>
    <row r="568" spans="1:29" ht="24.7" x14ac:dyDescent="0.5">
      <c r="A568" s="1"/>
      <c r="B568" s="5">
        <v>551</v>
      </c>
      <c r="C568" s="164"/>
      <c r="D568" s="118">
        <v>1136637</v>
      </c>
      <c r="E568" s="6" t="s">
        <v>740</v>
      </c>
      <c r="F568" s="11" t="s">
        <v>19</v>
      </c>
      <c r="G568" s="18" t="s">
        <v>137</v>
      </c>
      <c r="H568" s="10" t="s">
        <v>115</v>
      </c>
      <c r="I568" s="5" t="s">
        <v>1103</v>
      </c>
      <c r="J568" s="157">
        <v>1306</v>
      </c>
      <c r="K568" s="8">
        <v>1384</v>
      </c>
      <c r="L568" s="156">
        <f t="shared" si="41"/>
        <v>0.06</v>
      </c>
      <c r="M568" s="125">
        <f>VLOOKUP(F568,Оглавление!$J$4:$K$39,2,FALSE)</f>
        <v>0</v>
      </c>
      <c r="N568" s="8">
        <f t="shared" si="40"/>
        <v>1384</v>
      </c>
      <c r="O568" s="105"/>
      <c r="P568" s="8">
        <f t="shared" si="43"/>
        <v>0</v>
      </c>
      <c r="Q568" s="5" t="s">
        <v>1110</v>
      </c>
      <c r="R568" s="14" t="s">
        <v>1107</v>
      </c>
      <c r="S568" s="5" t="s">
        <v>12</v>
      </c>
      <c r="T568" s="5" t="s">
        <v>12</v>
      </c>
      <c r="U568" s="5" t="s">
        <v>12</v>
      </c>
      <c r="V568" s="5">
        <v>3.3000000000000002E-2</v>
      </c>
      <c r="W568" s="5">
        <v>1.8E-5</v>
      </c>
      <c r="X568" s="5">
        <v>1</v>
      </c>
      <c r="Y568" s="5">
        <v>30</v>
      </c>
      <c r="Z568" s="5">
        <v>30</v>
      </c>
      <c r="AA568" s="5">
        <v>20</v>
      </c>
      <c r="AB568" s="5">
        <v>3.3000000000000002E-2</v>
      </c>
      <c r="AC568" s="5">
        <v>1.8E-5</v>
      </c>
    </row>
    <row r="569" spans="1:29" ht="24.7" x14ac:dyDescent="0.5">
      <c r="A569" s="1"/>
      <c r="B569" s="5">
        <v>552</v>
      </c>
      <c r="C569" s="164"/>
      <c r="D569" s="118">
        <v>1136638</v>
      </c>
      <c r="E569" s="6" t="s">
        <v>741</v>
      </c>
      <c r="F569" s="11" t="s">
        <v>19</v>
      </c>
      <c r="G569" s="18" t="s">
        <v>137</v>
      </c>
      <c r="H569" s="10" t="s">
        <v>115</v>
      </c>
      <c r="I569" s="5" t="s">
        <v>1103</v>
      </c>
      <c r="J569" s="157">
        <v>1632</v>
      </c>
      <c r="K569" s="8">
        <v>1730</v>
      </c>
      <c r="L569" s="156">
        <f t="shared" si="41"/>
        <v>0.06</v>
      </c>
      <c r="M569" s="125">
        <f>VLOOKUP(F569,Оглавление!$J$4:$K$39,2,FALSE)</f>
        <v>0</v>
      </c>
      <c r="N569" s="8">
        <f t="shared" si="40"/>
        <v>1730</v>
      </c>
      <c r="O569" s="105"/>
      <c r="P569" s="8">
        <f t="shared" si="43"/>
        <v>0</v>
      </c>
      <c r="Q569" s="5" t="s">
        <v>1110</v>
      </c>
      <c r="R569" s="14" t="s">
        <v>1107</v>
      </c>
      <c r="S569" s="5" t="s">
        <v>12</v>
      </c>
      <c r="T569" s="5" t="s">
        <v>12</v>
      </c>
      <c r="U569" s="5" t="s">
        <v>12</v>
      </c>
      <c r="V569" s="5">
        <v>7.4999999999999997E-2</v>
      </c>
      <c r="W569" s="5">
        <v>2.5000000000000001E-5</v>
      </c>
      <c r="X569" s="5">
        <v>1</v>
      </c>
      <c r="Y569" s="5">
        <v>35</v>
      </c>
      <c r="Z569" s="5">
        <v>35</v>
      </c>
      <c r="AA569" s="5">
        <v>20</v>
      </c>
      <c r="AB569" s="5">
        <v>7.4999999999999997E-2</v>
      </c>
      <c r="AC569" s="5">
        <v>2.5000000000000001E-5</v>
      </c>
    </row>
    <row r="570" spans="1:29" ht="24.7" x14ac:dyDescent="0.5">
      <c r="A570" s="1"/>
      <c r="B570" s="5">
        <v>553</v>
      </c>
      <c r="C570" s="164"/>
      <c r="D570" s="118">
        <v>1136639</v>
      </c>
      <c r="E570" s="6" t="s">
        <v>742</v>
      </c>
      <c r="F570" s="11" t="s">
        <v>19</v>
      </c>
      <c r="G570" s="18" t="s">
        <v>137</v>
      </c>
      <c r="H570" s="10" t="s">
        <v>115</v>
      </c>
      <c r="I570" s="5" t="s">
        <v>1103</v>
      </c>
      <c r="J570" s="157">
        <v>1632</v>
      </c>
      <c r="K570" s="8">
        <v>1730</v>
      </c>
      <c r="L570" s="156">
        <f t="shared" si="41"/>
        <v>0.06</v>
      </c>
      <c r="M570" s="125">
        <f>VLOOKUP(F570,Оглавление!$J$4:$K$39,2,FALSE)</f>
        <v>0</v>
      </c>
      <c r="N570" s="8">
        <f t="shared" si="40"/>
        <v>1730</v>
      </c>
      <c r="O570" s="105"/>
      <c r="P570" s="8">
        <f t="shared" si="43"/>
        <v>0</v>
      </c>
      <c r="Q570" s="5" t="s">
        <v>1110</v>
      </c>
      <c r="R570" s="14" t="s">
        <v>1107</v>
      </c>
      <c r="S570" s="5" t="s">
        <v>12</v>
      </c>
      <c r="T570" s="5" t="s">
        <v>12</v>
      </c>
      <c r="U570" s="5" t="s">
        <v>12</v>
      </c>
      <c r="V570" s="5">
        <v>5.8000000000000003E-2</v>
      </c>
      <c r="W570" s="5">
        <v>3.1999999999999999E-5</v>
      </c>
      <c r="X570" s="5">
        <v>1</v>
      </c>
      <c r="Y570" s="5">
        <v>40</v>
      </c>
      <c r="Z570" s="5">
        <v>40</v>
      </c>
      <c r="AA570" s="5">
        <v>20</v>
      </c>
      <c r="AB570" s="5">
        <v>5.8000000000000003E-2</v>
      </c>
      <c r="AC570" s="5">
        <v>3.1999999999999999E-5</v>
      </c>
    </row>
    <row r="571" spans="1:29" ht="24.7" x14ac:dyDescent="0.5">
      <c r="A571" s="1"/>
      <c r="B571" s="5">
        <v>554</v>
      </c>
      <c r="C571" s="164"/>
      <c r="D571" s="118">
        <v>1136640</v>
      </c>
      <c r="E571" s="6" t="s">
        <v>743</v>
      </c>
      <c r="F571" s="11" t="s">
        <v>19</v>
      </c>
      <c r="G571" s="18" t="s">
        <v>137</v>
      </c>
      <c r="H571" s="10" t="s">
        <v>115</v>
      </c>
      <c r="I571" s="5" t="s">
        <v>1103</v>
      </c>
      <c r="J571" s="157">
        <v>2721</v>
      </c>
      <c r="K571" s="8">
        <v>2884</v>
      </c>
      <c r="L571" s="156">
        <f t="shared" si="41"/>
        <v>0.06</v>
      </c>
      <c r="M571" s="125">
        <f>VLOOKUP(F571,Оглавление!$J$4:$K$39,2,FALSE)</f>
        <v>0</v>
      </c>
      <c r="N571" s="8">
        <f t="shared" si="40"/>
        <v>2884</v>
      </c>
      <c r="O571" s="105"/>
      <c r="P571" s="8">
        <f t="shared" si="43"/>
        <v>0</v>
      </c>
      <c r="Q571" s="5" t="s">
        <v>1110</v>
      </c>
      <c r="R571" s="14" t="s">
        <v>1107</v>
      </c>
      <c r="S571" s="5" t="s">
        <v>12</v>
      </c>
      <c r="T571" s="5" t="s">
        <v>12</v>
      </c>
      <c r="U571" s="5" t="s">
        <v>12</v>
      </c>
      <c r="V571" s="5">
        <v>0.128</v>
      </c>
      <c r="W571" s="5">
        <v>6.3E-5</v>
      </c>
      <c r="X571" s="5">
        <v>1</v>
      </c>
      <c r="Y571" s="5">
        <v>50</v>
      </c>
      <c r="Z571" s="5">
        <v>50</v>
      </c>
      <c r="AA571" s="5">
        <v>25</v>
      </c>
      <c r="AB571" s="5">
        <v>0.128</v>
      </c>
      <c r="AC571" s="5">
        <v>6.3E-5</v>
      </c>
    </row>
    <row r="572" spans="1:29" ht="24.7" x14ac:dyDescent="0.5">
      <c r="A572" s="1"/>
      <c r="B572" s="5">
        <v>555</v>
      </c>
      <c r="C572" s="164"/>
      <c r="D572" s="118">
        <v>1136641</v>
      </c>
      <c r="E572" s="6" t="s">
        <v>744</v>
      </c>
      <c r="F572" s="11" t="s">
        <v>36</v>
      </c>
      <c r="G572" s="18" t="s">
        <v>137</v>
      </c>
      <c r="H572" s="10" t="s">
        <v>115</v>
      </c>
      <c r="I572" s="5" t="s">
        <v>1103</v>
      </c>
      <c r="J572" s="157" t="s">
        <v>37</v>
      </c>
      <c r="K572" s="8" t="s">
        <v>37</v>
      </c>
      <c r="L572" s="156"/>
      <c r="M572" s="125" t="str">
        <f>VLOOKUP(F572,Оглавление!$J$4:$K$39,2,FALSE)</f>
        <v>-</v>
      </c>
      <c r="N572" s="8" t="s">
        <v>37</v>
      </c>
      <c r="O572" s="105"/>
      <c r="P572" s="8" t="s">
        <v>37</v>
      </c>
      <c r="Q572" s="5" t="s">
        <v>1110</v>
      </c>
      <c r="R572" s="14" t="s">
        <v>1107</v>
      </c>
      <c r="S572" s="5" t="s">
        <v>12</v>
      </c>
      <c r="T572" s="5" t="s">
        <v>12</v>
      </c>
      <c r="U572" s="5" t="s">
        <v>12</v>
      </c>
      <c r="V572" s="5">
        <v>0.17699999999999999</v>
      </c>
      <c r="W572" s="5">
        <v>6.3E-5</v>
      </c>
      <c r="X572" s="5">
        <v>1</v>
      </c>
      <c r="Y572" s="5">
        <v>50</v>
      </c>
      <c r="Z572" s="5">
        <v>50</v>
      </c>
      <c r="AA572" s="5">
        <v>25</v>
      </c>
      <c r="AB572" s="5">
        <v>0.17699999999999999</v>
      </c>
      <c r="AC572" s="5">
        <v>6.3E-5</v>
      </c>
    </row>
    <row r="573" spans="1:29" ht="24.7" x14ac:dyDescent="0.5">
      <c r="A573" s="1"/>
      <c r="B573" s="5">
        <v>556</v>
      </c>
      <c r="C573" s="164"/>
      <c r="D573" s="118">
        <v>1136642</v>
      </c>
      <c r="E573" s="6" t="s">
        <v>745</v>
      </c>
      <c r="F573" s="11" t="s">
        <v>19</v>
      </c>
      <c r="G573" s="18" t="s">
        <v>137</v>
      </c>
      <c r="H573" s="10" t="s">
        <v>115</v>
      </c>
      <c r="I573" s="5" t="s">
        <v>1103</v>
      </c>
      <c r="J573" s="157">
        <v>2721</v>
      </c>
      <c r="K573" s="8">
        <v>2884</v>
      </c>
      <c r="L573" s="156">
        <f t="shared" si="41"/>
        <v>0.06</v>
      </c>
      <c r="M573" s="125">
        <f>VLOOKUP(F573,Оглавление!$J$4:$K$39,2,FALSE)</f>
        <v>0</v>
      </c>
      <c r="N573" s="8">
        <f t="shared" si="40"/>
        <v>2884</v>
      </c>
      <c r="O573" s="105"/>
      <c r="P573" s="8">
        <f t="shared" si="43"/>
        <v>0</v>
      </c>
      <c r="Q573" s="5" t="s">
        <v>1110</v>
      </c>
      <c r="R573" s="14" t="s">
        <v>1107</v>
      </c>
      <c r="S573" s="5">
        <v>1018368</v>
      </c>
      <c r="T573" s="5" t="s">
        <v>12</v>
      </c>
      <c r="U573" s="5" t="s">
        <v>12</v>
      </c>
      <c r="V573" s="5">
        <v>0.1</v>
      </c>
      <c r="W573" s="5">
        <v>1E-4</v>
      </c>
      <c r="X573" s="5">
        <v>1</v>
      </c>
      <c r="Y573" s="5">
        <v>50</v>
      </c>
      <c r="Z573" s="5">
        <v>50</v>
      </c>
      <c r="AA573" s="5">
        <v>25</v>
      </c>
      <c r="AB573" s="5">
        <v>0.1</v>
      </c>
      <c r="AC573" s="5">
        <v>6.3E-5</v>
      </c>
    </row>
    <row r="574" spans="1:29" ht="24.7" x14ac:dyDescent="0.5">
      <c r="A574" s="1"/>
      <c r="B574" s="5">
        <v>557</v>
      </c>
      <c r="C574" s="164"/>
      <c r="D574" s="118">
        <v>1136643</v>
      </c>
      <c r="E574" s="6" t="s">
        <v>746</v>
      </c>
      <c r="F574" s="11" t="s">
        <v>36</v>
      </c>
      <c r="G574" s="18" t="s">
        <v>137</v>
      </c>
      <c r="H574" s="10" t="s">
        <v>115</v>
      </c>
      <c r="I574" s="5" t="s">
        <v>1103</v>
      </c>
      <c r="J574" s="157" t="s">
        <v>37</v>
      </c>
      <c r="K574" s="8" t="s">
        <v>37</v>
      </c>
      <c r="L574" s="156"/>
      <c r="M574" s="125" t="str">
        <f>VLOOKUP(F574,Оглавление!$J$4:$K$39,2,FALSE)</f>
        <v>-</v>
      </c>
      <c r="N574" s="8" t="s">
        <v>37</v>
      </c>
      <c r="O574" s="105"/>
      <c r="P574" s="8" t="s">
        <v>37</v>
      </c>
      <c r="Q574" s="5" t="s">
        <v>1110</v>
      </c>
      <c r="R574" s="14" t="s">
        <v>1107</v>
      </c>
      <c r="S574" s="5" t="s">
        <v>12</v>
      </c>
      <c r="T574" s="5" t="s">
        <v>12</v>
      </c>
      <c r="U574" s="5" t="s">
        <v>12</v>
      </c>
      <c r="V574" s="5">
        <v>0.14799999999999999</v>
      </c>
      <c r="W574" s="5">
        <v>6.3E-5</v>
      </c>
      <c r="X574" s="5">
        <v>1</v>
      </c>
      <c r="Y574" s="5">
        <v>50</v>
      </c>
      <c r="Z574" s="5">
        <v>50</v>
      </c>
      <c r="AA574" s="5">
        <v>25</v>
      </c>
      <c r="AB574" s="5">
        <v>0.14799999999999999</v>
      </c>
      <c r="AC574" s="5">
        <v>6.3E-5</v>
      </c>
    </row>
    <row r="575" spans="1:29" ht="24.7" x14ac:dyDescent="0.5">
      <c r="A575" s="1"/>
      <c r="B575" s="5">
        <v>558</v>
      </c>
      <c r="C575" s="164"/>
      <c r="D575" s="118">
        <v>1136644</v>
      </c>
      <c r="E575" s="6" t="s">
        <v>747</v>
      </c>
      <c r="F575" s="11" t="s">
        <v>36</v>
      </c>
      <c r="G575" s="18" t="s">
        <v>137</v>
      </c>
      <c r="H575" s="10" t="s">
        <v>115</v>
      </c>
      <c r="I575" s="5" t="s">
        <v>1103</v>
      </c>
      <c r="J575" s="157" t="s">
        <v>37</v>
      </c>
      <c r="K575" s="8" t="s">
        <v>37</v>
      </c>
      <c r="L575" s="156"/>
      <c r="M575" s="125" t="str">
        <f>VLOOKUP(F575,Оглавление!$J$4:$K$39,2,FALSE)</f>
        <v>-</v>
      </c>
      <c r="N575" s="8" t="s">
        <v>37</v>
      </c>
      <c r="O575" s="105"/>
      <c r="P575" s="8" t="s">
        <v>37</v>
      </c>
      <c r="Q575" s="5" t="s">
        <v>1110</v>
      </c>
      <c r="R575" s="14" t="s">
        <v>1107</v>
      </c>
      <c r="S575" s="5">
        <v>1018369</v>
      </c>
      <c r="T575" s="5" t="s">
        <v>12</v>
      </c>
      <c r="U575" s="5" t="s">
        <v>12</v>
      </c>
      <c r="V575" s="5">
        <v>8.5000000000000006E-2</v>
      </c>
      <c r="W575" s="5">
        <v>6.3E-5</v>
      </c>
      <c r="X575" s="5">
        <v>1</v>
      </c>
      <c r="Y575" s="5">
        <v>50</v>
      </c>
      <c r="Z575" s="5">
        <v>50</v>
      </c>
      <c r="AA575" s="5">
        <v>25</v>
      </c>
      <c r="AB575" s="5">
        <v>8.5000000000000006E-2</v>
      </c>
      <c r="AC575" s="5">
        <v>6.3E-5</v>
      </c>
    </row>
    <row r="576" spans="1:29" ht="24.7" x14ac:dyDescent="0.5">
      <c r="A576" s="1"/>
      <c r="B576" s="5">
        <v>559</v>
      </c>
      <c r="C576" s="164"/>
      <c r="D576" s="118">
        <v>1136646</v>
      </c>
      <c r="E576" s="6" t="s">
        <v>748</v>
      </c>
      <c r="F576" s="11" t="s">
        <v>36</v>
      </c>
      <c r="G576" s="18" t="s">
        <v>137</v>
      </c>
      <c r="H576" s="10" t="s">
        <v>115</v>
      </c>
      <c r="I576" s="5" t="s">
        <v>1103</v>
      </c>
      <c r="J576" s="157" t="s">
        <v>37</v>
      </c>
      <c r="K576" s="8" t="s">
        <v>37</v>
      </c>
      <c r="L576" s="156"/>
      <c r="M576" s="125" t="str">
        <f>VLOOKUP(F576,Оглавление!$J$4:$K$39,2,FALSE)</f>
        <v>-</v>
      </c>
      <c r="N576" s="8" t="s">
        <v>37</v>
      </c>
      <c r="O576" s="105"/>
      <c r="P576" s="8" t="s">
        <v>37</v>
      </c>
      <c r="Q576" s="5" t="s">
        <v>1110</v>
      </c>
      <c r="R576" s="14" t="s">
        <v>1107</v>
      </c>
      <c r="S576" s="5">
        <v>1018371</v>
      </c>
      <c r="T576" s="5" t="s">
        <v>12</v>
      </c>
      <c r="U576" s="5" t="s">
        <v>12</v>
      </c>
      <c r="V576" s="5">
        <v>0.28499999999999998</v>
      </c>
      <c r="W576" s="5">
        <v>1.06E-4</v>
      </c>
      <c r="X576" s="5">
        <v>1</v>
      </c>
      <c r="Y576" s="5">
        <v>65</v>
      </c>
      <c r="Z576" s="5">
        <v>65</v>
      </c>
      <c r="AA576" s="5">
        <v>25</v>
      </c>
      <c r="AB576" s="5">
        <v>0.28499999999999998</v>
      </c>
      <c r="AC576" s="5">
        <v>1.06E-4</v>
      </c>
    </row>
    <row r="577" spans="1:29" ht="24.7" x14ac:dyDescent="0.5">
      <c r="A577" s="1"/>
      <c r="B577" s="5">
        <v>560</v>
      </c>
      <c r="C577" s="164"/>
      <c r="D577" s="118">
        <v>1136647</v>
      </c>
      <c r="E577" s="6" t="s">
        <v>749</v>
      </c>
      <c r="F577" s="11" t="s">
        <v>36</v>
      </c>
      <c r="G577" s="18" t="s">
        <v>137</v>
      </c>
      <c r="H577" s="10" t="s">
        <v>115</v>
      </c>
      <c r="I577" s="5" t="s">
        <v>1103</v>
      </c>
      <c r="J577" s="157" t="s">
        <v>37</v>
      </c>
      <c r="K577" s="8" t="s">
        <v>37</v>
      </c>
      <c r="L577" s="156"/>
      <c r="M577" s="125" t="str">
        <f>VLOOKUP(F577,Оглавление!$J$4:$K$39,2,FALSE)</f>
        <v>-</v>
      </c>
      <c r="N577" s="8" t="s">
        <v>37</v>
      </c>
      <c r="O577" s="105"/>
      <c r="P577" s="8" t="s">
        <v>37</v>
      </c>
      <c r="Q577" s="5" t="s">
        <v>1110</v>
      </c>
      <c r="R577" s="14" t="s">
        <v>1107</v>
      </c>
      <c r="S577" s="5">
        <v>1018372</v>
      </c>
      <c r="T577" s="5" t="s">
        <v>12</v>
      </c>
      <c r="U577" s="5" t="s">
        <v>12</v>
      </c>
      <c r="V577" s="5">
        <v>0.28499999999999998</v>
      </c>
      <c r="W577" s="5">
        <v>1.47E-4</v>
      </c>
      <c r="X577" s="5">
        <v>1</v>
      </c>
      <c r="Y577" s="5">
        <v>70</v>
      </c>
      <c r="Z577" s="5">
        <v>70</v>
      </c>
      <c r="AA577" s="5">
        <v>30</v>
      </c>
      <c r="AB577" s="5">
        <v>0.28499999999999998</v>
      </c>
      <c r="AC577" s="5">
        <v>1.47E-4</v>
      </c>
    </row>
    <row r="578" spans="1:29" ht="24.7" x14ac:dyDescent="0.5">
      <c r="A578" s="1"/>
      <c r="B578" s="5">
        <v>561</v>
      </c>
      <c r="C578" s="164"/>
      <c r="D578" s="118">
        <v>1136648</v>
      </c>
      <c r="E578" s="6" t="s">
        <v>750</v>
      </c>
      <c r="F578" s="11" t="s">
        <v>36</v>
      </c>
      <c r="G578" s="18" t="s">
        <v>137</v>
      </c>
      <c r="H578" s="10" t="s">
        <v>115</v>
      </c>
      <c r="I578" s="5" t="s">
        <v>1103</v>
      </c>
      <c r="J578" s="157" t="s">
        <v>37</v>
      </c>
      <c r="K578" s="8" t="s">
        <v>37</v>
      </c>
      <c r="L578" s="156"/>
      <c r="M578" s="125" t="str">
        <f>VLOOKUP(F578,Оглавление!$J$4:$K$39,2,FALSE)</f>
        <v>-</v>
      </c>
      <c r="N578" s="8" t="s">
        <v>37</v>
      </c>
      <c r="O578" s="105"/>
      <c r="P578" s="8" t="s">
        <v>37</v>
      </c>
      <c r="Q578" s="5" t="s">
        <v>1110</v>
      </c>
      <c r="R578" s="14" t="s">
        <v>1107</v>
      </c>
      <c r="S578" s="5" t="s">
        <v>12</v>
      </c>
      <c r="T578" s="5" t="s">
        <v>12</v>
      </c>
      <c r="U578" s="5" t="s">
        <v>12</v>
      </c>
      <c r="V578" s="5">
        <v>0.20300000000000001</v>
      </c>
      <c r="W578" s="5">
        <v>1.06E-4</v>
      </c>
      <c r="X578" s="5">
        <v>1</v>
      </c>
      <c r="Y578" s="5">
        <v>65</v>
      </c>
      <c r="Z578" s="5">
        <v>65</v>
      </c>
      <c r="AA578" s="5">
        <v>25</v>
      </c>
      <c r="AB578" s="5">
        <v>0.20300000000000001</v>
      </c>
      <c r="AC578" s="5">
        <v>1.06E-4</v>
      </c>
    </row>
    <row r="579" spans="1:29" ht="24.7" x14ac:dyDescent="0.5">
      <c r="A579" s="1"/>
      <c r="B579" s="5">
        <v>562</v>
      </c>
      <c r="C579" s="164"/>
      <c r="D579" s="118">
        <v>1136649</v>
      </c>
      <c r="E579" s="6" t="s">
        <v>751</v>
      </c>
      <c r="F579" s="11" t="s">
        <v>36</v>
      </c>
      <c r="G579" s="18" t="s">
        <v>137</v>
      </c>
      <c r="H579" s="10" t="s">
        <v>115</v>
      </c>
      <c r="I579" s="5" t="s">
        <v>1103</v>
      </c>
      <c r="J579" s="157" t="s">
        <v>37</v>
      </c>
      <c r="K579" s="8" t="s">
        <v>37</v>
      </c>
      <c r="L579" s="156"/>
      <c r="M579" s="125" t="str">
        <f>VLOOKUP(F579,Оглавление!$J$4:$K$39,2,FALSE)</f>
        <v>-</v>
      </c>
      <c r="N579" s="8" t="s">
        <v>37</v>
      </c>
      <c r="O579" s="105"/>
      <c r="P579" s="8" t="s">
        <v>37</v>
      </c>
      <c r="Q579" s="5" t="s">
        <v>1110</v>
      </c>
      <c r="R579" s="14" t="s">
        <v>1107</v>
      </c>
      <c r="S579" s="5" t="s">
        <v>12</v>
      </c>
      <c r="T579" s="5" t="s">
        <v>12</v>
      </c>
      <c r="U579" s="5" t="s">
        <v>12</v>
      </c>
      <c r="V579" s="5">
        <v>0.47499999999999998</v>
      </c>
      <c r="W579" s="5">
        <v>3.0400000000000002E-4</v>
      </c>
      <c r="X579" s="5">
        <v>1</v>
      </c>
      <c r="Y579" s="5" t="s">
        <v>12</v>
      </c>
      <c r="Z579" s="5" t="s">
        <v>12</v>
      </c>
      <c r="AA579" s="5" t="s">
        <v>12</v>
      </c>
      <c r="AB579" s="5">
        <v>0.47499999999999998</v>
      </c>
      <c r="AC579" s="5">
        <v>3.0400000000000002E-4</v>
      </c>
    </row>
    <row r="580" spans="1:29" ht="24.7" x14ac:dyDescent="0.5">
      <c r="A580" s="1"/>
      <c r="B580" s="5">
        <v>563</v>
      </c>
      <c r="C580" s="164"/>
      <c r="D580" s="118">
        <v>1136650</v>
      </c>
      <c r="E580" s="6" t="s">
        <v>752</v>
      </c>
      <c r="F580" s="11" t="s">
        <v>36</v>
      </c>
      <c r="G580" s="18" t="s">
        <v>137</v>
      </c>
      <c r="H580" s="10" t="s">
        <v>115</v>
      </c>
      <c r="I580" s="5" t="s">
        <v>1103</v>
      </c>
      <c r="J580" s="157" t="s">
        <v>37</v>
      </c>
      <c r="K580" s="8" t="s">
        <v>37</v>
      </c>
      <c r="L580" s="156"/>
      <c r="M580" s="125" t="str">
        <f>VLOOKUP(F580,Оглавление!$J$4:$K$39,2,FALSE)</f>
        <v>-</v>
      </c>
      <c r="N580" s="8" t="s">
        <v>37</v>
      </c>
      <c r="O580" s="105"/>
      <c r="P580" s="8" t="s">
        <v>37</v>
      </c>
      <c r="Q580" s="5" t="s">
        <v>1110</v>
      </c>
      <c r="R580" s="14" t="s">
        <v>1107</v>
      </c>
      <c r="S580" s="5" t="s">
        <v>12</v>
      </c>
      <c r="T580" s="5" t="s">
        <v>12</v>
      </c>
      <c r="U580" s="5" t="s">
        <v>12</v>
      </c>
      <c r="V580" s="5">
        <v>0.60699999999999998</v>
      </c>
      <c r="W580" s="5">
        <v>2.5300000000000002E-4</v>
      </c>
      <c r="X580" s="5">
        <v>1</v>
      </c>
      <c r="Y580" s="5">
        <v>85</v>
      </c>
      <c r="Z580" s="5">
        <v>85</v>
      </c>
      <c r="AA580" s="5">
        <v>35</v>
      </c>
      <c r="AB580" s="5">
        <v>0.60699999999999998</v>
      </c>
      <c r="AC580" s="5">
        <v>2.5300000000000002E-4</v>
      </c>
    </row>
    <row r="581" spans="1:29" ht="24.7" x14ac:dyDescent="0.5">
      <c r="A581" s="1"/>
      <c r="B581" s="5">
        <v>564</v>
      </c>
      <c r="C581" s="164"/>
      <c r="D581" s="118">
        <v>1136651</v>
      </c>
      <c r="E581" s="6" t="s">
        <v>753</v>
      </c>
      <c r="F581" s="11" t="s">
        <v>36</v>
      </c>
      <c r="G581" s="18" t="s">
        <v>137</v>
      </c>
      <c r="H581" s="10" t="s">
        <v>115</v>
      </c>
      <c r="I581" s="5" t="s">
        <v>1103</v>
      </c>
      <c r="J581" s="157" t="s">
        <v>37</v>
      </c>
      <c r="K581" s="8" t="s">
        <v>37</v>
      </c>
      <c r="L581" s="156"/>
      <c r="M581" s="125" t="str">
        <f>VLOOKUP(F581,Оглавление!$J$4:$K$39,2,FALSE)</f>
        <v>-</v>
      </c>
      <c r="N581" s="8" t="s">
        <v>37</v>
      </c>
      <c r="O581" s="105"/>
      <c r="P581" s="8" t="s">
        <v>37</v>
      </c>
      <c r="Q581" s="5" t="s">
        <v>1110</v>
      </c>
      <c r="R581" s="14" t="s">
        <v>1107</v>
      </c>
      <c r="S581" s="5">
        <v>1018373</v>
      </c>
      <c r="T581" s="5" t="s">
        <v>12</v>
      </c>
      <c r="U581" s="5" t="s">
        <v>12</v>
      </c>
      <c r="V581" s="5">
        <v>0.48199999999999998</v>
      </c>
      <c r="W581" s="5">
        <v>2.5300000000000002E-4</v>
      </c>
      <c r="X581" s="5">
        <v>1</v>
      </c>
      <c r="Y581" s="5">
        <v>85</v>
      </c>
      <c r="Z581" s="5">
        <v>85</v>
      </c>
      <c r="AA581" s="5">
        <v>35</v>
      </c>
      <c r="AB581" s="5">
        <v>0.48199999999999998</v>
      </c>
      <c r="AC581" s="5">
        <v>2.5300000000000002E-4</v>
      </c>
    </row>
    <row r="582" spans="1:29" ht="24.7" x14ac:dyDescent="0.5">
      <c r="A582" s="1"/>
      <c r="B582" s="5">
        <v>565</v>
      </c>
      <c r="C582" s="164"/>
      <c r="D582" s="118">
        <v>1136652</v>
      </c>
      <c r="E582" s="6" t="s">
        <v>754</v>
      </c>
      <c r="F582" s="11" t="s">
        <v>36</v>
      </c>
      <c r="G582" s="18" t="s">
        <v>137</v>
      </c>
      <c r="H582" s="10" t="s">
        <v>115</v>
      </c>
      <c r="I582" s="5" t="s">
        <v>1103</v>
      </c>
      <c r="J582" s="157" t="s">
        <v>37</v>
      </c>
      <c r="K582" s="8" t="s">
        <v>37</v>
      </c>
      <c r="L582" s="156"/>
      <c r="M582" s="125" t="str">
        <f>VLOOKUP(F582,Оглавление!$J$4:$K$39,2,FALSE)</f>
        <v>-</v>
      </c>
      <c r="N582" s="8" t="s">
        <v>37</v>
      </c>
      <c r="O582" s="105"/>
      <c r="P582" s="8" t="s">
        <v>37</v>
      </c>
      <c r="Q582" s="5" t="s">
        <v>1110</v>
      </c>
      <c r="R582" s="14" t="s">
        <v>1107</v>
      </c>
      <c r="S582" s="5">
        <v>1018376</v>
      </c>
      <c r="T582" s="5" t="s">
        <v>12</v>
      </c>
      <c r="U582" s="5" t="s">
        <v>12</v>
      </c>
      <c r="V582" s="5">
        <v>0.77600000000000002</v>
      </c>
      <c r="W582" s="5">
        <v>3.6099999999999999E-4</v>
      </c>
      <c r="X582" s="5">
        <v>1</v>
      </c>
      <c r="Y582" s="5">
        <v>95</v>
      </c>
      <c r="Z582" s="5">
        <v>95</v>
      </c>
      <c r="AA582" s="5">
        <v>40</v>
      </c>
      <c r="AB582" s="5">
        <v>0.77600000000000002</v>
      </c>
      <c r="AC582" s="5">
        <v>3.6099999999999999E-4</v>
      </c>
    </row>
    <row r="583" spans="1:29" ht="24.7" x14ac:dyDescent="0.5">
      <c r="A583" s="1"/>
      <c r="B583" s="5">
        <v>566</v>
      </c>
      <c r="C583" s="164"/>
      <c r="D583" s="118">
        <v>1136653</v>
      </c>
      <c r="E583" s="6" t="s">
        <v>755</v>
      </c>
      <c r="F583" s="11" t="s">
        <v>36</v>
      </c>
      <c r="G583" s="18" t="s">
        <v>137</v>
      </c>
      <c r="H583" s="10" t="s">
        <v>115</v>
      </c>
      <c r="I583" s="5" t="s">
        <v>1103</v>
      </c>
      <c r="J583" s="157" t="s">
        <v>37</v>
      </c>
      <c r="K583" s="8" t="s">
        <v>37</v>
      </c>
      <c r="L583" s="156"/>
      <c r="M583" s="125" t="str">
        <f>VLOOKUP(F583,Оглавление!$J$4:$K$39,2,FALSE)</f>
        <v>-</v>
      </c>
      <c r="N583" s="8" t="s">
        <v>37</v>
      </c>
      <c r="O583" s="105"/>
      <c r="P583" s="8" t="s">
        <v>37</v>
      </c>
      <c r="Q583" s="5" t="s">
        <v>1110</v>
      </c>
      <c r="R583" s="14" t="s">
        <v>1107</v>
      </c>
      <c r="S583" s="5" t="s">
        <v>12</v>
      </c>
      <c r="T583" s="5" t="s">
        <v>12</v>
      </c>
      <c r="U583" s="5" t="s">
        <v>12</v>
      </c>
      <c r="V583" s="5">
        <v>0.498</v>
      </c>
      <c r="W583" s="5">
        <v>3.6099999999999999E-4</v>
      </c>
      <c r="X583" s="5">
        <v>1</v>
      </c>
      <c r="Y583" s="5">
        <v>95</v>
      </c>
      <c r="Z583" s="5">
        <v>95</v>
      </c>
      <c r="AA583" s="5">
        <v>40</v>
      </c>
      <c r="AB583" s="5">
        <v>0.498</v>
      </c>
      <c r="AC583" s="5">
        <v>3.6099999999999999E-4</v>
      </c>
    </row>
    <row r="584" spans="1:29" ht="24.7" x14ac:dyDescent="0.5">
      <c r="A584" s="1"/>
      <c r="B584" s="5">
        <v>567</v>
      </c>
      <c r="C584" s="164"/>
      <c r="D584" s="118">
        <v>1136654</v>
      </c>
      <c r="E584" s="6" t="s">
        <v>756</v>
      </c>
      <c r="F584" s="11" t="s">
        <v>36</v>
      </c>
      <c r="G584" s="18" t="s">
        <v>137</v>
      </c>
      <c r="H584" s="10" t="s">
        <v>115</v>
      </c>
      <c r="I584" s="5" t="s">
        <v>1103</v>
      </c>
      <c r="J584" s="157" t="s">
        <v>37</v>
      </c>
      <c r="K584" s="8" t="s">
        <v>37</v>
      </c>
      <c r="L584" s="156"/>
      <c r="M584" s="125" t="str">
        <f>VLOOKUP(F584,Оглавление!$J$4:$K$39,2,FALSE)</f>
        <v>-</v>
      </c>
      <c r="N584" s="8" t="s">
        <v>37</v>
      </c>
      <c r="O584" s="105"/>
      <c r="P584" s="8" t="s">
        <v>37</v>
      </c>
      <c r="Q584" s="5" t="s">
        <v>1110</v>
      </c>
      <c r="R584" s="14" t="s">
        <v>1107</v>
      </c>
      <c r="S584" s="5" t="s">
        <v>12</v>
      </c>
      <c r="T584" s="5" t="s">
        <v>12</v>
      </c>
      <c r="U584" s="5" t="s">
        <v>12</v>
      </c>
      <c r="V584" s="5">
        <v>1.595</v>
      </c>
      <c r="W584" s="5">
        <v>7.2000000000000005E-4</v>
      </c>
      <c r="X584" s="5">
        <v>1</v>
      </c>
      <c r="Y584" s="5">
        <v>120</v>
      </c>
      <c r="Z584" s="5">
        <v>120</v>
      </c>
      <c r="AA584" s="5">
        <v>50</v>
      </c>
      <c r="AB584" s="5">
        <v>1.595</v>
      </c>
      <c r="AC584" s="5">
        <v>7.2000000000000005E-4</v>
      </c>
    </row>
    <row r="585" spans="1:29" ht="24.7" x14ac:dyDescent="0.5">
      <c r="A585" s="1"/>
      <c r="B585" s="5">
        <v>568</v>
      </c>
      <c r="C585" s="164"/>
      <c r="D585" s="118">
        <v>1136655</v>
      </c>
      <c r="E585" s="6" t="s">
        <v>757</v>
      </c>
      <c r="F585" s="11" t="s">
        <v>36</v>
      </c>
      <c r="G585" s="18" t="s">
        <v>137</v>
      </c>
      <c r="H585" s="10" t="s">
        <v>115</v>
      </c>
      <c r="I585" s="5" t="s">
        <v>1103</v>
      </c>
      <c r="J585" s="157" t="s">
        <v>37</v>
      </c>
      <c r="K585" s="8" t="s">
        <v>37</v>
      </c>
      <c r="L585" s="156"/>
      <c r="M585" s="125" t="str">
        <f>VLOOKUP(F585,Оглавление!$J$4:$K$39,2,FALSE)</f>
        <v>-</v>
      </c>
      <c r="N585" s="8" t="s">
        <v>37</v>
      </c>
      <c r="O585" s="105"/>
      <c r="P585" s="8" t="s">
        <v>37</v>
      </c>
      <c r="Q585" s="5" t="s">
        <v>1110</v>
      </c>
      <c r="R585" s="14" t="s">
        <v>1107</v>
      </c>
      <c r="S585" s="5" t="s">
        <v>12</v>
      </c>
      <c r="T585" s="5" t="s">
        <v>12</v>
      </c>
      <c r="U585" s="5" t="s">
        <v>12</v>
      </c>
      <c r="V585" s="5">
        <v>1.7330000000000001</v>
      </c>
      <c r="W585" s="5">
        <v>9.1100000000000003E-4</v>
      </c>
      <c r="X585" s="5">
        <v>1</v>
      </c>
      <c r="Y585" s="5">
        <v>135</v>
      </c>
      <c r="Z585" s="5">
        <v>135</v>
      </c>
      <c r="AA585" s="5">
        <v>50</v>
      </c>
      <c r="AB585" s="5">
        <v>1.7330000000000001</v>
      </c>
      <c r="AC585" s="5">
        <v>9.1100000000000003E-4</v>
      </c>
    </row>
    <row r="586" spans="1:29" ht="24.7" x14ac:dyDescent="0.5">
      <c r="A586" s="1"/>
      <c r="B586" s="5">
        <v>569</v>
      </c>
      <c r="C586" s="164"/>
      <c r="D586" s="118">
        <v>1136656</v>
      </c>
      <c r="E586" s="6" t="s">
        <v>758</v>
      </c>
      <c r="F586" s="11" t="s">
        <v>36</v>
      </c>
      <c r="G586" s="18" t="s">
        <v>137</v>
      </c>
      <c r="H586" s="10" t="s">
        <v>115</v>
      </c>
      <c r="I586" s="5" t="s">
        <v>1103</v>
      </c>
      <c r="J586" s="157" t="s">
        <v>37</v>
      </c>
      <c r="K586" s="8" t="s">
        <v>37</v>
      </c>
      <c r="L586" s="156"/>
      <c r="M586" s="125" t="str">
        <f>VLOOKUP(F586,Оглавление!$J$4:$K$39,2,FALSE)</f>
        <v>-</v>
      </c>
      <c r="N586" s="8" t="s">
        <v>37</v>
      </c>
      <c r="O586" s="105"/>
      <c r="P586" s="8" t="s">
        <v>37</v>
      </c>
      <c r="Q586" s="5" t="s">
        <v>1110</v>
      </c>
      <c r="R586" s="14" t="s">
        <v>1107</v>
      </c>
      <c r="S586" s="5">
        <v>1078369</v>
      </c>
      <c r="T586" s="5" t="s">
        <v>12</v>
      </c>
      <c r="U586" s="5" t="s">
        <v>12</v>
      </c>
      <c r="V586" s="5">
        <v>1.2529999999999999</v>
      </c>
      <c r="W586" s="5">
        <v>7.2000000000000005E-4</v>
      </c>
      <c r="X586" s="5">
        <v>1</v>
      </c>
      <c r="Y586" s="5">
        <v>120</v>
      </c>
      <c r="Z586" s="5">
        <v>120</v>
      </c>
      <c r="AA586" s="5">
        <v>50</v>
      </c>
      <c r="AB586" s="5">
        <v>1.2529999999999999</v>
      </c>
      <c r="AC586" s="5">
        <v>7.2000000000000005E-4</v>
      </c>
    </row>
    <row r="587" spans="1:29" ht="25.5" customHeight="1" x14ac:dyDescent="0.5">
      <c r="A587" s="1"/>
      <c r="B587" s="5">
        <v>570</v>
      </c>
      <c r="C587" s="164"/>
      <c r="D587" s="118">
        <v>1136981</v>
      </c>
      <c r="E587" s="6" t="s">
        <v>759</v>
      </c>
      <c r="F587" s="11" t="s">
        <v>19</v>
      </c>
      <c r="G587" s="18" t="s">
        <v>137</v>
      </c>
      <c r="H587" s="10" t="s">
        <v>116</v>
      </c>
      <c r="I587" s="10" t="s">
        <v>1103</v>
      </c>
      <c r="J587" s="157">
        <v>17151</v>
      </c>
      <c r="K587" s="8">
        <v>18180</v>
      </c>
      <c r="L587" s="156">
        <f t="shared" si="41"/>
        <v>0.06</v>
      </c>
      <c r="M587" s="125">
        <f>VLOOKUP(F587,Оглавление!$J$4:$K$39,2,FALSE)</f>
        <v>0</v>
      </c>
      <c r="N587" s="8">
        <f t="shared" ref="N587:N646" si="44">K587*(1-M587)</f>
        <v>18180</v>
      </c>
      <c r="O587" s="105"/>
      <c r="P587" s="8">
        <f>N587*O587</f>
        <v>0</v>
      </c>
      <c r="Q587" s="5" t="s">
        <v>1109</v>
      </c>
      <c r="R587" s="14" t="s">
        <v>1107</v>
      </c>
      <c r="S587" s="13">
        <v>1018359</v>
      </c>
      <c r="T587" s="3" t="s">
        <v>12</v>
      </c>
      <c r="U587" s="3" t="s">
        <v>12</v>
      </c>
      <c r="V587" s="5">
        <v>1.127</v>
      </c>
      <c r="W587" s="5">
        <v>3.2000000000000003E-4</v>
      </c>
      <c r="X587" s="5">
        <v>1</v>
      </c>
      <c r="Y587" s="5">
        <v>111</v>
      </c>
      <c r="Z587" s="5">
        <v>111</v>
      </c>
      <c r="AA587" s="5">
        <v>26</v>
      </c>
      <c r="AB587" s="5">
        <v>1.127</v>
      </c>
      <c r="AC587" s="5">
        <v>3.2000000000000003E-4</v>
      </c>
    </row>
    <row r="588" spans="1:29" ht="15.7" x14ac:dyDescent="0.5">
      <c r="A588" s="1"/>
      <c r="B588" s="5">
        <v>571</v>
      </c>
      <c r="C588" s="164"/>
      <c r="D588" s="118">
        <v>1136982</v>
      </c>
      <c r="E588" s="6" t="s">
        <v>760</v>
      </c>
      <c r="F588" s="11" t="s">
        <v>19</v>
      </c>
      <c r="G588" s="18" t="s">
        <v>137</v>
      </c>
      <c r="H588" s="10" t="s">
        <v>116</v>
      </c>
      <c r="I588" s="10" t="s">
        <v>1103</v>
      </c>
      <c r="J588" s="157">
        <v>26350</v>
      </c>
      <c r="K588" s="8">
        <v>27931</v>
      </c>
      <c r="L588" s="156">
        <f t="shared" si="41"/>
        <v>0.06</v>
      </c>
      <c r="M588" s="125">
        <f>VLOOKUP(F588,Оглавление!$J$4:$K$39,2,FALSE)</f>
        <v>0</v>
      </c>
      <c r="N588" s="8">
        <f t="shared" si="44"/>
        <v>27931</v>
      </c>
      <c r="O588" s="105"/>
      <c r="P588" s="8">
        <f>N588*O588</f>
        <v>0</v>
      </c>
      <c r="Q588" s="5" t="s">
        <v>1109</v>
      </c>
      <c r="R588" s="14" t="s">
        <v>1107</v>
      </c>
      <c r="S588" s="13">
        <v>1018360</v>
      </c>
      <c r="T588" s="3" t="s">
        <v>12</v>
      </c>
      <c r="U588" s="3" t="s">
        <v>12</v>
      </c>
      <c r="V588" s="5">
        <v>1.9</v>
      </c>
      <c r="W588" s="5">
        <v>5.0960000000000003E-4</v>
      </c>
      <c r="X588" s="5">
        <v>1</v>
      </c>
      <c r="Y588" s="5">
        <v>140</v>
      </c>
      <c r="Z588" s="5">
        <v>140</v>
      </c>
      <c r="AA588" s="5">
        <v>26</v>
      </c>
      <c r="AB588" s="5">
        <v>1.9</v>
      </c>
      <c r="AC588" s="5">
        <v>5.1000000000000004E-4</v>
      </c>
    </row>
    <row r="589" spans="1:29" ht="15.7" x14ac:dyDescent="0.5">
      <c r="A589" s="1"/>
      <c r="B589" s="5">
        <v>572</v>
      </c>
      <c r="C589" s="164"/>
      <c r="D589" s="118">
        <v>1136983</v>
      </c>
      <c r="E589" s="6" t="s">
        <v>761</v>
      </c>
      <c r="F589" s="11" t="s">
        <v>36</v>
      </c>
      <c r="G589" s="18" t="s">
        <v>137</v>
      </c>
      <c r="H589" s="10" t="s">
        <v>116</v>
      </c>
      <c r="I589" s="10" t="s">
        <v>1103</v>
      </c>
      <c r="J589" s="157" t="s">
        <v>37</v>
      </c>
      <c r="K589" s="8" t="s">
        <v>37</v>
      </c>
      <c r="L589" s="156"/>
      <c r="M589" s="125" t="str">
        <f>VLOOKUP(F589,Оглавление!$J$4:$K$39,2,FALSE)</f>
        <v>-</v>
      </c>
      <c r="N589" s="8" t="s">
        <v>37</v>
      </c>
      <c r="O589" s="105"/>
      <c r="P589" s="8" t="s">
        <v>37</v>
      </c>
      <c r="Q589" s="5" t="s">
        <v>1110</v>
      </c>
      <c r="R589" s="14" t="s">
        <v>1107</v>
      </c>
      <c r="S589" s="13">
        <v>1018361</v>
      </c>
      <c r="T589" s="3" t="s">
        <v>12</v>
      </c>
      <c r="U589" s="3" t="s">
        <v>12</v>
      </c>
      <c r="V589" s="5">
        <v>2.2999999999999998</v>
      </c>
      <c r="W589" s="5">
        <v>5.8500000000000002E-4</v>
      </c>
      <c r="X589" s="5">
        <v>1</v>
      </c>
      <c r="Y589" s="5">
        <v>150</v>
      </c>
      <c r="Z589" s="5">
        <v>150</v>
      </c>
      <c r="AA589" s="5">
        <v>26</v>
      </c>
      <c r="AB589" s="5">
        <v>2.2999999999999998</v>
      </c>
      <c r="AC589" s="5">
        <v>5.8500000000000002E-4</v>
      </c>
    </row>
    <row r="590" spans="1:29" ht="15.7" x14ac:dyDescent="0.5">
      <c r="A590" s="1"/>
      <c r="B590" s="5">
        <v>573</v>
      </c>
      <c r="C590" s="164"/>
      <c r="D590" s="118">
        <v>1136984</v>
      </c>
      <c r="E590" s="6" t="s">
        <v>762</v>
      </c>
      <c r="F590" s="11" t="s">
        <v>36</v>
      </c>
      <c r="G590" s="18" t="s">
        <v>137</v>
      </c>
      <c r="H590" s="10" t="s">
        <v>116</v>
      </c>
      <c r="I590" s="10" t="s">
        <v>1103</v>
      </c>
      <c r="J590" s="157" t="s">
        <v>37</v>
      </c>
      <c r="K590" s="8" t="s">
        <v>37</v>
      </c>
      <c r="L590" s="156"/>
      <c r="M590" s="125" t="str">
        <f>VLOOKUP(F590,Оглавление!$J$4:$K$39,2,FALSE)</f>
        <v>-</v>
      </c>
      <c r="N590" s="8" t="s">
        <v>37</v>
      </c>
      <c r="O590" s="105"/>
      <c r="P590" s="8" t="s">
        <v>37</v>
      </c>
      <c r="Q590" s="5" t="s">
        <v>1109</v>
      </c>
      <c r="R590" s="14" t="s">
        <v>1107</v>
      </c>
      <c r="S590" s="13">
        <v>1018362</v>
      </c>
      <c r="T590" s="3" t="s">
        <v>12</v>
      </c>
      <c r="U590" s="3" t="s">
        <v>12</v>
      </c>
      <c r="V590" s="5">
        <v>3</v>
      </c>
      <c r="W590" s="5">
        <v>7.6230000000000004E-4</v>
      </c>
      <c r="X590" s="5">
        <v>1</v>
      </c>
      <c r="Y590" s="5">
        <v>165</v>
      </c>
      <c r="Z590" s="5">
        <v>165</v>
      </c>
      <c r="AA590" s="5">
        <v>28</v>
      </c>
      <c r="AB590" s="5">
        <v>3</v>
      </c>
      <c r="AC590" s="5">
        <v>7.6199999999999998E-4</v>
      </c>
    </row>
    <row r="591" spans="1:29" ht="15.7" x14ac:dyDescent="0.5">
      <c r="A591" s="1"/>
      <c r="B591" s="5">
        <v>574</v>
      </c>
      <c r="C591" s="164"/>
      <c r="D591" s="118">
        <v>1136985</v>
      </c>
      <c r="E591" s="6" t="s">
        <v>763</v>
      </c>
      <c r="F591" s="11" t="s">
        <v>36</v>
      </c>
      <c r="G591" s="18" t="s">
        <v>137</v>
      </c>
      <c r="H591" s="10" t="s">
        <v>116</v>
      </c>
      <c r="I591" s="10" t="s">
        <v>1103</v>
      </c>
      <c r="J591" s="157" t="s">
        <v>37</v>
      </c>
      <c r="K591" s="8" t="s">
        <v>37</v>
      </c>
      <c r="L591" s="156"/>
      <c r="M591" s="125" t="str">
        <f>VLOOKUP(F591,Оглавление!$J$4:$K$39,2,FALSE)</f>
        <v>-</v>
      </c>
      <c r="N591" s="8" t="s">
        <v>37</v>
      </c>
      <c r="O591" s="105"/>
      <c r="P591" s="8" t="s">
        <v>37</v>
      </c>
      <c r="Q591" s="5" t="s">
        <v>1110</v>
      </c>
      <c r="R591" s="14" t="s">
        <v>1107</v>
      </c>
      <c r="S591" s="13">
        <v>1018363</v>
      </c>
      <c r="T591" s="3" t="s">
        <v>12</v>
      </c>
      <c r="U591" s="3" t="s">
        <v>12</v>
      </c>
      <c r="V591" s="5">
        <v>3.5</v>
      </c>
      <c r="W591" s="5">
        <v>1.0951999999999999E-3</v>
      </c>
      <c r="X591" s="5">
        <v>1</v>
      </c>
      <c r="Y591" s="5">
        <v>185</v>
      </c>
      <c r="Z591" s="5">
        <v>185</v>
      </c>
      <c r="AA591" s="5">
        <v>32</v>
      </c>
      <c r="AB591" s="5">
        <v>3.5</v>
      </c>
      <c r="AC591" s="5">
        <v>1.0950000000000001E-3</v>
      </c>
    </row>
    <row r="592" spans="1:29" ht="15.7" x14ac:dyDescent="0.5">
      <c r="A592" s="1"/>
      <c r="B592" s="5">
        <v>575</v>
      </c>
      <c r="C592" s="164"/>
      <c r="D592" s="118">
        <v>1136986</v>
      </c>
      <c r="E592" s="6" t="s">
        <v>764</v>
      </c>
      <c r="F592" s="11" t="s">
        <v>36</v>
      </c>
      <c r="G592" s="18" t="s">
        <v>137</v>
      </c>
      <c r="H592" s="10" t="s">
        <v>116</v>
      </c>
      <c r="I592" s="10" t="s">
        <v>1103</v>
      </c>
      <c r="J592" s="157" t="s">
        <v>37</v>
      </c>
      <c r="K592" s="8" t="s">
        <v>37</v>
      </c>
      <c r="L592" s="156"/>
      <c r="M592" s="125" t="str">
        <f>VLOOKUP(F592,Оглавление!$J$4:$K$39,2,FALSE)</f>
        <v>-</v>
      </c>
      <c r="N592" s="8" t="s">
        <v>37</v>
      </c>
      <c r="O592" s="105"/>
      <c r="P592" s="8" t="s">
        <v>37</v>
      </c>
      <c r="Q592" s="5" t="s">
        <v>1109</v>
      </c>
      <c r="R592" s="14" t="s">
        <v>1107</v>
      </c>
      <c r="S592" s="13">
        <v>1018364</v>
      </c>
      <c r="T592" s="3" t="s">
        <v>12</v>
      </c>
      <c r="U592" s="3" t="s">
        <v>12</v>
      </c>
      <c r="V592" s="5">
        <v>4.2</v>
      </c>
      <c r="W592" s="5">
        <v>1.3599999999999999E-2</v>
      </c>
      <c r="X592" s="5">
        <v>1</v>
      </c>
      <c r="Y592" s="5">
        <v>200</v>
      </c>
      <c r="Z592" s="5">
        <v>200</v>
      </c>
      <c r="AA592" s="5">
        <v>340</v>
      </c>
      <c r="AB592" s="5">
        <v>4.2</v>
      </c>
      <c r="AC592" s="5">
        <v>1.3599999999999999E-2</v>
      </c>
    </row>
    <row r="593" spans="1:29" ht="15.7" x14ac:dyDescent="0.5">
      <c r="A593" s="1"/>
      <c r="B593" s="5">
        <v>576</v>
      </c>
      <c r="C593" s="164"/>
      <c r="D593" s="118">
        <v>1136987</v>
      </c>
      <c r="E593" s="6" t="s">
        <v>765</v>
      </c>
      <c r="F593" s="11" t="s">
        <v>36</v>
      </c>
      <c r="G593" s="18" t="s">
        <v>137</v>
      </c>
      <c r="H593" s="10" t="s">
        <v>116</v>
      </c>
      <c r="I593" s="10" t="s">
        <v>1103</v>
      </c>
      <c r="J593" s="157" t="s">
        <v>37</v>
      </c>
      <c r="K593" s="8" t="s">
        <v>37</v>
      </c>
      <c r="L593" s="156"/>
      <c r="M593" s="125" t="str">
        <f>VLOOKUP(F593,Оглавление!$J$4:$K$39,2,FALSE)</f>
        <v>-</v>
      </c>
      <c r="N593" s="8" t="s">
        <v>37</v>
      </c>
      <c r="O593" s="105"/>
      <c r="P593" s="8" t="s">
        <v>37</v>
      </c>
      <c r="Q593" s="5" t="s">
        <v>1110</v>
      </c>
      <c r="R593" s="14" t="s">
        <v>1107</v>
      </c>
      <c r="S593" s="13">
        <v>1078370</v>
      </c>
      <c r="T593" s="3" t="s">
        <v>12</v>
      </c>
      <c r="U593" s="3" t="s">
        <v>12</v>
      </c>
      <c r="V593" s="5">
        <v>6.3</v>
      </c>
      <c r="W593" s="5">
        <v>1.8392E-3</v>
      </c>
      <c r="X593" s="5">
        <v>1</v>
      </c>
      <c r="Y593" s="5">
        <v>220</v>
      </c>
      <c r="Z593" s="5">
        <v>220</v>
      </c>
      <c r="AA593" s="5">
        <v>38</v>
      </c>
      <c r="AB593" s="5">
        <v>6.3</v>
      </c>
      <c r="AC593" s="5">
        <v>1.8389999999999999E-3</v>
      </c>
    </row>
    <row r="594" spans="1:29" x14ac:dyDescent="0.5">
      <c r="A594" s="1"/>
      <c r="B594" s="5">
        <v>577</v>
      </c>
      <c r="C594" s="147" t="s">
        <v>170</v>
      </c>
      <c r="D594" s="132"/>
      <c r="E594" s="132"/>
      <c r="F594" s="133"/>
      <c r="G594" s="132"/>
      <c r="H594" s="132"/>
      <c r="I594" s="134"/>
      <c r="J594" s="158"/>
      <c r="K594" s="135"/>
      <c r="L594" s="135"/>
      <c r="M594" s="135"/>
      <c r="N594" s="135"/>
      <c r="O594" s="136"/>
      <c r="P594" s="135"/>
      <c r="Q594" s="52"/>
      <c r="R594" s="73"/>
      <c r="S594" s="53"/>
      <c r="T594" s="57"/>
      <c r="U594" s="57"/>
      <c r="V594" s="52"/>
      <c r="W594" s="52"/>
      <c r="X594" s="52"/>
      <c r="Y594" s="52"/>
      <c r="Z594" s="52"/>
      <c r="AA594" s="52"/>
      <c r="AB594" s="52"/>
      <c r="AC594" s="52"/>
    </row>
    <row r="595" spans="1:29" ht="37" x14ac:dyDescent="0.5">
      <c r="A595" s="1"/>
      <c r="B595" s="5">
        <v>578</v>
      </c>
      <c r="C595" s="164"/>
      <c r="D595" s="118">
        <v>1237021</v>
      </c>
      <c r="E595" s="12" t="s">
        <v>766</v>
      </c>
      <c r="F595" s="11" t="s">
        <v>14</v>
      </c>
      <c r="G595" s="103" t="s">
        <v>149</v>
      </c>
      <c r="H595" s="10" t="s">
        <v>115</v>
      </c>
      <c r="I595" s="10" t="s">
        <v>1103</v>
      </c>
      <c r="J595" s="157">
        <v>370</v>
      </c>
      <c r="K595" s="8">
        <v>389</v>
      </c>
      <c r="L595" s="156">
        <f t="shared" ref="L595:L658" si="45">ROUND(K595/J595-1,2)</f>
        <v>0.05</v>
      </c>
      <c r="M595" s="125">
        <f>VLOOKUP(F595,Оглавление!$J$4:$K$39,2,FALSE)</f>
        <v>0</v>
      </c>
      <c r="N595" s="8">
        <f t="shared" si="44"/>
        <v>389</v>
      </c>
      <c r="O595" s="105"/>
      <c r="P595" s="8">
        <f t="shared" ref="P595:P602" si="46">N595*O595</f>
        <v>0</v>
      </c>
      <c r="Q595" s="5" t="s">
        <v>1110</v>
      </c>
      <c r="R595" s="14" t="s">
        <v>1107</v>
      </c>
      <c r="S595" s="10" t="s">
        <v>1177</v>
      </c>
      <c r="T595" s="13" t="s">
        <v>12</v>
      </c>
      <c r="U595" s="13" t="s">
        <v>12</v>
      </c>
      <c r="V595" s="5">
        <v>5.2999999999999999E-2</v>
      </c>
      <c r="W595" s="5">
        <v>1.0900000000000001E-4</v>
      </c>
      <c r="X595" s="5">
        <v>10</v>
      </c>
      <c r="Y595" s="5">
        <v>165</v>
      </c>
      <c r="Z595" s="5">
        <v>165</v>
      </c>
      <c r="AA595" s="5">
        <v>40</v>
      </c>
      <c r="AB595" s="5">
        <v>0.53</v>
      </c>
      <c r="AC595" s="5">
        <v>1.0889999999999999E-3</v>
      </c>
    </row>
    <row r="596" spans="1:29" ht="37" x14ac:dyDescent="0.5">
      <c r="A596" s="1"/>
      <c r="B596" s="5">
        <v>579</v>
      </c>
      <c r="C596" s="164"/>
      <c r="D596" s="118">
        <v>1237022</v>
      </c>
      <c r="E596" s="12" t="s">
        <v>767</v>
      </c>
      <c r="F596" s="11" t="s">
        <v>14</v>
      </c>
      <c r="G596" s="103" t="s">
        <v>149</v>
      </c>
      <c r="H596" s="10" t="s">
        <v>115</v>
      </c>
      <c r="I596" s="10" t="s">
        <v>1103</v>
      </c>
      <c r="J596" s="157">
        <v>476</v>
      </c>
      <c r="K596" s="8">
        <v>500</v>
      </c>
      <c r="L596" s="156">
        <f t="shared" si="45"/>
        <v>0.05</v>
      </c>
      <c r="M596" s="125">
        <f>VLOOKUP(F596,Оглавление!$J$4:$K$39,2,FALSE)</f>
        <v>0</v>
      </c>
      <c r="N596" s="8">
        <f t="shared" si="44"/>
        <v>500</v>
      </c>
      <c r="O596" s="105"/>
      <c r="P596" s="8">
        <f t="shared" si="46"/>
        <v>0</v>
      </c>
      <c r="Q596" s="5" t="s">
        <v>1110</v>
      </c>
      <c r="R596" s="14" t="s">
        <v>1107</v>
      </c>
      <c r="S596" s="10" t="s">
        <v>1178</v>
      </c>
      <c r="T596" s="13" t="s">
        <v>12</v>
      </c>
      <c r="U596" s="13" t="s">
        <v>12</v>
      </c>
      <c r="V596" s="5">
        <v>7.5999999999999998E-2</v>
      </c>
      <c r="W596" s="5">
        <v>1.47E-4</v>
      </c>
      <c r="X596" s="5">
        <v>10</v>
      </c>
      <c r="Y596" s="5">
        <v>245</v>
      </c>
      <c r="Z596" s="5">
        <v>200</v>
      </c>
      <c r="AA596" s="5">
        <v>30</v>
      </c>
      <c r="AB596" s="5">
        <v>0.76200000000000001</v>
      </c>
      <c r="AC596" s="5">
        <v>1.47E-3</v>
      </c>
    </row>
    <row r="597" spans="1:29" ht="37" x14ac:dyDescent="0.5">
      <c r="A597" s="1"/>
      <c r="B597" s="5">
        <v>580</v>
      </c>
      <c r="C597" s="164"/>
      <c r="D597" s="118">
        <v>1237023</v>
      </c>
      <c r="E597" s="12" t="s">
        <v>768</v>
      </c>
      <c r="F597" s="11" t="s">
        <v>14</v>
      </c>
      <c r="G597" s="103" t="s">
        <v>149</v>
      </c>
      <c r="H597" s="10" t="s">
        <v>115</v>
      </c>
      <c r="I597" s="10" t="s">
        <v>1103</v>
      </c>
      <c r="J597" s="157">
        <v>1052</v>
      </c>
      <c r="K597" s="8">
        <v>1105</v>
      </c>
      <c r="L597" s="156">
        <f t="shared" si="45"/>
        <v>0.05</v>
      </c>
      <c r="M597" s="125">
        <f>VLOOKUP(F597,Оглавление!$J$4:$K$39,2,FALSE)</f>
        <v>0</v>
      </c>
      <c r="N597" s="8">
        <f t="shared" si="44"/>
        <v>1105</v>
      </c>
      <c r="O597" s="105"/>
      <c r="P597" s="8">
        <f t="shared" si="46"/>
        <v>0</v>
      </c>
      <c r="Q597" s="5" t="s">
        <v>1110</v>
      </c>
      <c r="R597" s="14" t="s">
        <v>1107</v>
      </c>
      <c r="S597" s="10" t="s">
        <v>1179</v>
      </c>
      <c r="T597" s="13" t="s">
        <v>12</v>
      </c>
      <c r="U597" s="13" t="s">
        <v>12</v>
      </c>
      <c r="V597" s="5">
        <v>0.13400000000000001</v>
      </c>
      <c r="W597" s="5">
        <v>2.2100000000000001E-4</v>
      </c>
      <c r="X597" s="5">
        <v>10</v>
      </c>
      <c r="Y597" s="5">
        <v>245</v>
      </c>
      <c r="Z597" s="5">
        <v>200</v>
      </c>
      <c r="AA597" s="5">
        <v>30</v>
      </c>
      <c r="AB597" s="5">
        <v>1.343</v>
      </c>
      <c r="AC597" s="5">
        <v>2.2049999999999999E-3</v>
      </c>
    </row>
    <row r="598" spans="1:29" ht="37" x14ac:dyDescent="0.5">
      <c r="A598" s="55" t="s">
        <v>12</v>
      </c>
      <c r="B598" s="5">
        <v>581</v>
      </c>
      <c r="C598" s="164"/>
      <c r="D598" s="118">
        <v>1237024</v>
      </c>
      <c r="E598" s="12" t="s">
        <v>769</v>
      </c>
      <c r="F598" s="11" t="s">
        <v>14</v>
      </c>
      <c r="G598" s="103" t="s">
        <v>149</v>
      </c>
      <c r="H598" s="10" t="s">
        <v>115</v>
      </c>
      <c r="I598" s="10" t="s">
        <v>1103</v>
      </c>
      <c r="J598" s="157">
        <v>1085</v>
      </c>
      <c r="K598" s="8">
        <v>1139</v>
      </c>
      <c r="L598" s="156">
        <f t="shared" si="45"/>
        <v>0.05</v>
      </c>
      <c r="M598" s="125">
        <f>VLOOKUP(F598,Оглавление!$J$4:$K$39,2,FALSE)</f>
        <v>0</v>
      </c>
      <c r="N598" s="8">
        <f t="shared" si="44"/>
        <v>1139</v>
      </c>
      <c r="O598" s="105"/>
      <c r="P598" s="8">
        <f t="shared" si="46"/>
        <v>0</v>
      </c>
      <c r="Q598" s="5" t="s">
        <v>1110</v>
      </c>
      <c r="R598" s="14" t="s">
        <v>1107</v>
      </c>
      <c r="S598" s="10" t="s">
        <v>1180</v>
      </c>
      <c r="T598" s="13" t="s">
        <v>12</v>
      </c>
      <c r="U598" s="13" t="s">
        <v>12</v>
      </c>
      <c r="V598" s="5">
        <v>0.19600000000000001</v>
      </c>
      <c r="W598" s="5">
        <v>4.4099999999999999E-4</v>
      </c>
      <c r="X598" s="5">
        <v>5</v>
      </c>
      <c r="Y598" s="5">
        <v>245</v>
      </c>
      <c r="Z598" s="5">
        <v>200</v>
      </c>
      <c r="AA598" s="5">
        <v>45</v>
      </c>
      <c r="AB598" s="5">
        <v>0.97899999999999998</v>
      </c>
      <c r="AC598" s="5">
        <v>2.2049999999999999E-3</v>
      </c>
    </row>
    <row r="599" spans="1:29" ht="37" x14ac:dyDescent="0.5">
      <c r="A599" s="19"/>
      <c r="B599" s="5">
        <v>582</v>
      </c>
      <c r="C599" s="164"/>
      <c r="D599" s="118">
        <v>1237025</v>
      </c>
      <c r="E599" s="12" t="s">
        <v>770</v>
      </c>
      <c r="F599" s="11" t="s">
        <v>14</v>
      </c>
      <c r="G599" s="103" t="s">
        <v>149</v>
      </c>
      <c r="H599" s="10" t="s">
        <v>115</v>
      </c>
      <c r="I599" s="10" t="s">
        <v>1103</v>
      </c>
      <c r="J599" s="157">
        <v>2344</v>
      </c>
      <c r="K599" s="8">
        <v>2461</v>
      </c>
      <c r="L599" s="156">
        <f t="shared" si="45"/>
        <v>0.05</v>
      </c>
      <c r="M599" s="125">
        <f>VLOOKUP(F599,Оглавление!$J$4:$K$39,2,FALSE)</f>
        <v>0</v>
      </c>
      <c r="N599" s="8">
        <f t="shared" si="44"/>
        <v>2461</v>
      </c>
      <c r="O599" s="105"/>
      <c r="P599" s="8">
        <f t="shared" si="46"/>
        <v>0</v>
      </c>
      <c r="Q599" s="5" t="s">
        <v>1110</v>
      </c>
      <c r="R599" s="14" t="s">
        <v>1107</v>
      </c>
      <c r="S599" s="10" t="s">
        <v>1181</v>
      </c>
      <c r="T599" s="13" t="s">
        <v>12</v>
      </c>
      <c r="U599" s="13" t="s">
        <v>12</v>
      </c>
      <c r="V599" s="5">
        <v>0.39700000000000002</v>
      </c>
      <c r="W599" s="5">
        <v>2.3519999999999999E-3</v>
      </c>
      <c r="X599" s="5">
        <v>1</v>
      </c>
      <c r="Y599" s="5">
        <v>245</v>
      </c>
      <c r="Z599" s="5">
        <v>200</v>
      </c>
      <c r="AA599" s="5">
        <v>48</v>
      </c>
      <c r="AB599" s="5">
        <v>0.39700000000000002</v>
      </c>
      <c r="AC599" s="5">
        <v>2.3519999999999999E-3</v>
      </c>
    </row>
    <row r="600" spans="1:29" ht="37" x14ac:dyDescent="0.5">
      <c r="A600" s="19"/>
      <c r="B600" s="5">
        <v>583</v>
      </c>
      <c r="C600" s="164"/>
      <c r="D600" s="118">
        <v>1237041</v>
      </c>
      <c r="E600" s="12" t="s">
        <v>771</v>
      </c>
      <c r="F600" s="11" t="s">
        <v>14</v>
      </c>
      <c r="G600" s="103" t="s">
        <v>149</v>
      </c>
      <c r="H600" s="10" t="s">
        <v>115</v>
      </c>
      <c r="I600" s="10" t="s">
        <v>1103</v>
      </c>
      <c r="J600" s="157">
        <v>286</v>
      </c>
      <c r="K600" s="8">
        <v>300</v>
      </c>
      <c r="L600" s="156">
        <f t="shared" si="45"/>
        <v>0.05</v>
      </c>
      <c r="M600" s="125">
        <f>VLOOKUP(F600,Оглавление!$J$4:$K$39,2,FALSE)</f>
        <v>0</v>
      </c>
      <c r="N600" s="8">
        <f t="shared" si="44"/>
        <v>300</v>
      </c>
      <c r="O600" s="105"/>
      <c r="P600" s="8">
        <f t="shared" si="46"/>
        <v>0</v>
      </c>
      <c r="Q600" s="5" t="s">
        <v>1110</v>
      </c>
      <c r="R600" s="14" t="s">
        <v>1107</v>
      </c>
      <c r="S600" s="10" t="s">
        <v>1182</v>
      </c>
      <c r="T600" s="13" t="s">
        <v>12</v>
      </c>
      <c r="U600" s="13" t="s">
        <v>12</v>
      </c>
      <c r="V600" s="5">
        <v>4.1000000000000002E-2</v>
      </c>
      <c r="W600" s="5">
        <v>6.7999999999999999E-5</v>
      </c>
      <c r="X600" s="5">
        <v>10</v>
      </c>
      <c r="Y600" s="5">
        <v>165</v>
      </c>
      <c r="Z600" s="5">
        <v>165</v>
      </c>
      <c r="AA600" s="5">
        <v>25</v>
      </c>
      <c r="AB600" s="5">
        <v>0.40500000000000003</v>
      </c>
      <c r="AC600" s="5">
        <v>6.8099999999999996E-4</v>
      </c>
    </row>
    <row r="601" spans="1:29" ht="37" x14ac:dyDescent="0.5">
      <c r="A601" s="19"/>
      <c r="B601" s="5">
        <v>584</v>
      </c>
      <c r="C601" s="164"/>
      <c r="D601" s="118">
        <v>1237042</v>
      </c>
      <c r="E601" s="12" t="s">
        <v>772</v>
      </c>
      <c r="F601" s="11" t="s">
        <v>14</v>
      </c>
      <c r="G601" s="103" t="s">
        <v>149</v>
      </c>
      <c r="H601" s="10" t="s">
        <v>115</v>
      </c>
      <c r="I601" s="10" t="s">
        <v>1103</v>
      </c>
      <c r="J601" s="157">
        <v>370</v>
      </c>
      <c r="K601" s="8">
        <v>389</v>
      </c>
      <c r="L601" s="156">
        <f t="shared" si="45"/>
        <v>0.05</v>
      </c>
      <c r="M601" s="125">
        <f>VLOOKUP(F601,Оглавление!$J$4:$K$39,2,FALSE)</f>
        <v>0</v>
      </c>
      <c r="N601" s="8">
        <f t="shared" si="44"/>
        <v>389</v>
      </c>
      <c r="O601" s="105"/>
      <c r="P601" s="8">
        <f t="shared" si="46"/>
        <v>0</v>
      </c>
      <c r="Q601" s="5" t="s">
        <v>1110</v>
      </c>
      <c r="R601" s="14" t="s">
        <v>1107</v>
      </c>
      <c r="S601" s="10" t="s">
        <v>1183</v>
      </c>
      <c r="T601" s="13" t="s">
        <v>12</v>
      </c>
      <c r="U601" s="13" t="s">
        <v>12</v>
      </c>
      <c r="V601" s="5">
        <v>5.8000000000000003E-2</v>
      </c>
      <c r="W601" s="5">
        <v>1.02E-4</v>
      </c>
      <c r="X601" s="5">
        <v>10</v>
      </c>
      <c r="Y601" s="5">
        <v>195</v>
      </c>
      <c r="Z601" s="5">
        <v>175</v>
      </c>
      <c r="AA601" s="5">
        <v>30</v>
      </c>
      <c r="AB601" s="5">
        <v>0.58399999999999996</v>
      </c>
      <c r="AC601" s="5">
        <v>1.024E-3</v>
      </c>
    </row>
    <row r="602" spans="1:29" ht="37" x14ac:dyDescent="0.5">
      <c r="A602" s="19"/>
      <c r="B602" s="5">
        <v>585</v>
      </c>
      <c r="C602" s="164"/>
      <c r="D602" s="118">
        <v>1237043</v>
      </c>
      <c r="E602" s="12" t="s">
        <v>773</v>
      </c>
      <c r="F602" s="11" t="s">
        <v>14</v>
      </c>
      <c r="G602" s="103" t="s">
        <v>149</v>
      </c>
      <c r="H602" s="10" t="s">
        <v>115</v>
      </c>
      <c r="I602" s="10" t="s">
        <v>1103</v>
      </c>
      <c r="J602" s="157">
        <v>633</v>
      </c>
      <c r="K602" s="8">
        <v>665</v>
      </c>
      <c r="L602" s="156">
        <f t="shared" si="45"/>
        <v>0.05</v>
      </c>
      <c r="M602" s="125">
        <f>VLOOKUP(F602,Оглавление!$J$4:$K$39,2,FALSE)</f>
        <v>0</v>
      </c>
      <c r="N602" s="8">
        <f t="shared" si="44"/>
        <v>665</v>
      </c>
      <c r="O602" s="105"/>
      <c r="P602" s="8">
        <f t="shared" si="46"/>
        <v>0</v>
      </c>
      <c r="Q602" s="5" t="s">
        <v>1110</v>
      </c>
      <c r="R602" s="14" t="s">
        <v>1107</v>
      </c>
      <c r="S602" s="10" t="s">
        <v>1184</v>
      </c>
      <c r="T602" s="13" t="s">
        <v>12</v>
      </c>
      <c r="U602" s="13" t="s">
        <v>12</v>
      </c>
      <c r="V602" s="5">
        <v>9.1999999999999998E-2</v>
      </c>
      <c r="W602" s="5">
        <v>1.9599999999999999E-4</v>
      </c>
      <c r="X602" s="5">
        <v>10</v>
      </c>
      <c r="Y602" s="5">
        <v>245</v>
      </c>
      <c r="Z602" s="5">
        <v>200</v>
      </c>
      <c r="AA602" s="5">
        <v>40</v>
      </c>
      <c r="AB602" s="5">
        <v>0.91700000000000004</v>
      </c>
      <c r="AC602" s="5">
        <v>1.9599999999999999E-3</v>
      </c>
    </row>
    <row r="603" spans="1:29" ht="37" x14ac:dyDescent="0.5">
      <c r="A603" s="19"/>
      <c r="B603" s="5">
        <v>586</v>
      </c>
      <c r="C603" s="164"/>
      <c r="D603" s="118">
        <v>1237044</v>
      </c>
      <c r="E603" s="12" t="s">
        <v>774</v>
      </c>
      <c r="F603" s="11" t="s">
        <v>14</v>
      </c>
      <c r="G603" s="103" t="s">
        <v>149</v>
      </c>
      <c r="H603" s="10" t="s">
        <v>115</v>
      </c>
      <c r="I603" s="10" t="s">
        <v>1103</v>
      </c>
      <c r="J603" s="157">
        <v>853</v>
      </c>
      <c r="K603" s="8">
        <v>896</v>
      </c>
      <c r="L603" s="156">
        <f t="shared" si="45"/>
        <v>0.05</v>
      </c>
      <c r="M603" s="125">
        <f>VLOOKUP(F603,Оглавление!$J$4:$K$39,2,FALSE)</f>
        <v>0</v>
      </c>
      <c r="N603" s="8">
        <f t="shared" si="44"/>
        <v>896</v>
      </c>
      <c r="O603" s="105"/>
      <c r="P603" s="8">
        <f t="shared" ref="P603:P666" si="47">N603*O603</f>
        <v>0</v>
      </c>
      <c r="Q603" s="5" t="s">
        <v>1110</v>
      </c>
      <c r="R603" s="14" t="s">
        <v>1107</v>
      </c>
      <c r="S603" s="10" t="s">
        <v>1185</v>
      </c>
      <c r="T603" s="13" t="s">
        <v>12</v>
      </c>
      <c r="U603" s="13" t="s">
        <v>12</v>
      </c>
      <c r="V603" s="5">
        <v>0.128</v>
      </c>
      <c r="W603" s="5">
        <v>4.4099999999999999E-4</v>
      </c>
      <c r="X603" s="5">
        <v>5</v>
      </c>
      <c r="Y603" s="5">
        <v>245</v>
      </c>
      <c r="Z603" s="5">
        <v>200</v>
      </c>
      <c r="AA603" s="5">
        <v>45</v>
      </c>
      <c r="AB603" s="5">
        <v>0.64100000000000001</v>
      </c>
      <c r="AC603" s="5">
        <v>2.2049999999999999E-3</v>
      </c>
    </row>
    <row r="604" spans="1:29" ht="37" x14ac:dyDescent="0.5">
      <c r="A604" s="19"/>
      <c r="B604" s="5">
        <v>587</v>
      </c>
      <c r="C604" s="164"/>
      <c r="D604" s="118">
        <v>1237045</v>
      </c>
      <c r="E604" s="12" t="s">
        <v>775</v>
      </c>
      <c r="F604" s="11" t="s">
        <v>14</v>
      </c>
      <c r="G604" s="103" t="s">
        <v>149</v>
      </c>
      <c r="H604" s="10" t="s">
        <v>115</v>
      </c>
      <c r="I604" s="10" t="s">
        <v>1103</v>
      </c>
      <c r="J604" s="157">
        <v>1902</v>
      </c>
      <c r="K604" s="8">
        <v>1997</v>
      </c>
      <c r="L604" s="156">
        <f t="shared" si="45"/>
        <v>0.05</v>
      </c>
      <c r="M604" s="125">
        <f>VLOOKUP(F604,Оглавление!$J$4:$K$39,2,FALSE)</f>
        <v>0</v>
      </c>
      <c r="N604" s="8">
        <f t="shared" si="44"/>
        <v>1997</v>
      </c>
      <c r="O604" s="105"/>
      <c r="P604" s="8">
        <f t="shared" si="47"/>
        <v>0</v>
      </c>
      <c r="Q604" s="5" t="s">
        <v>1110</v>
      </c>
      <c r="R604" s="14" t="s">
        <v>1107</v>
      </c>
      <c r="S604" s="10" t="s">
        <v>1186</v>
      </c>
      <c r="T604" s="13" t="s">
        <v>12</v>
      </c>
      <c r="U604" s="13" t="s">
        <v>12</v>
      </c>
      <c r="V604" s="5">
        <v>0.312</v>
      </c>
      <c r="W604" s="5">
        <v>1.307E-3</v>
      </c>
      <c r="X604" s="5">
        <v>1</v>
      </c>
      <c r="Y604" s="5">
        <v>165</v>
      </c>
      <c r="Z604" s="5">
        <v>165</v>
      </c>
      <c r="AA604" s="5">
        <v>48</v>
      </c>
      <c r="AB604" s="5">
        <v>0.312</v>
      </c>
      <c r="AC604" s="5">
        <v>1.307E-3</v>
      </c>
    </row>
    <row r="605" spans="1:29" ht="37" x14ac:dyDescent="0.5">
      <c r="A605" s="19"/>
      <c r="B605" s="5">
        <v>588</v>
      </c>
      <c r="C605" s="164"/>
      <c r="D605" s="118">
        <v>1237051</v>
      </c>
      <c r="E605" s="12" t="s">
        <v>776</v>
      </c>
      <c r="F605" s="11" t="s">
        <v>14</v>
      </c>
      <c r="G605" s="103" t="s">
        <v>149</v>
      </c>
      <c r="H605" s="10" t="s">
        <v>115</v>
      </c>
      <c r="I605" s="10" t="s">
        <v>1103</v>
      </c>
      <c r="J605" s="157">
        <v>370</v>
      </c>
      <c r="K605" s="8">
        <v>389</v>
      </c>
      <c r="L605" s="156">
        <f t="shared" si="45"/>
        <v>0.05</v>
      </c>
      <c r="M605" s="125">
        <f>VLOOKUP(F605,Оглавление!$J$4:$K$39,2,FALSE)</f>
        <v>0</v>
      </c>
      <c r="N605" s="8">
        <f t="shared" si="44"/>
        <v>389</v>
      </c>
      <c r="O605" s="105"/>
      <c r="P605" s="8">
        <f t="shared" si="47"/>
        <v>0</v>
      </c>
      <c r="Q605" s="5" t="s">
        <v>1110</v>
      </c>
      <c r="R605" s="14" t="s">
        <v>1107</v>
      </c>
      <c r="S605" s="10" t="s">
        <v>1187</v>
      </c>
      <c r="T605" s="13" t="s">
        <v>12</v>
      </c>
      <c r="U605" s="13" t="s">
        <v>12</v>
      </c>
      <c r="V605" s="5">
        <v>5.1999999999999998E-2</v>
      </c>
      <c r="W605" s="5">
        <v>1.02E-4</v>
      </c>
      <c r="X605" s="5">
        <v>10</v>
      </c>
      <c r="Y605" s="5">
        <v>200</v>
      </c>
      <c r="Z605" s="5">
        <v>170</v>
      </c>
      <c r="AA605" s="5">
        <v>30</v>
      </c>
      <c r="AB605" s="5">
        <v>0.51900000000000002</v>
      </c>
      <c r="AC605" s="5">
        <v>1.0200000000000001E-3</v>
      </c>
    </row>
    <row r="606" spans="1:29" ht="37" x14ac:dyDescent="0.5">
      <c r="A606" s="19"/>
      <c r="B606" s="5">
        <v>589</v>
      </c>
      <c r="C606" s="164"/>
      <c r="D606" s="118">
        <v>1237052</v>
      </c>
      <c r="E606" s="12" t="s">
        <v>777</v>
      </c>
      <c r="F606" s="11" t="s">
        <v>14</v>
      </c>
      <c r="G606" s="103" t="s">
        <v>149</v>
      </c>
      <c r="H606" s="10" t="s">
        <v>115</v>
      </c>
      <c r="I606" s="10" t="s">
        <v>1103</v>
      </c>
      <c r="J606" s="157">
        <v>537</v>
      </c>
      <c r="K606" s="8">
        <v>564</v>
      </c>
      <c r="L606" s="156">
        <f t="shared" si="45"/>
        <v>0.05</v>
      </c>
      <c r="M606" s="125">
        <f>VLOOKUP(F606,Оглавление!$J$4:$K$39,2,FALSE)</f>
        <v>0</v>
      </c>
      <c r="N606" s="8">
        <f t="shared" si="44"/>
        <v>564</v>
      </c>
      <c r="O606" s="105"/>
      <c r="P606" s="8">
        <f t="shared" si="47"/>
        <v>0</v>
      </c>
      <c r="Q606" s="5" t="s">
        <v>1110</v>
      </c>
      <c r="R606" s="14" t="s">
        <v>1107</v>
      </c>
      <c r="S606" s="10" t="s">
        <v>1188</v>
      </c>
      <c r="T606" s="13" t="s">
        <v>12</v>
      </c>
      <c r="U606" s="13" t="s">
        <v>12</v>
      </c>
      <c r="V606" s="5">
        <v>6.8000000000000005E-2</v>
      </c>
      <c r="W606" s="5">
        <v>1.7200000000000001E-4</v>
      </c>
      <c r="X606" s="5">
        <v>10</v>
      </c>
      <c r="Y606" s="5">
        <v>245</v>
      </c>
      <c r="Z606" s="5">
        <v>200</v>
      </c>
      <c r="AA606" s="5">
        <v>35</v>
      </c>
      <c r="AB606" s="5">
        <v>0.68</v>
      </c>
      <c r="AC606" s="5">
        <v>1.7149999999999999E-3</v>
      </c>
    </row>
    <row r="607" spans="1:29" ht="37" x14ac:dyDescent="0.5">
      <c r="A607" s="19"/>
      <c r="B607" s="5">
        <v>590</v>
      </c>
      <c r="C607" s="164"/>
      <c r="D607" s="118">
        <v>1237053</v>
      </c>
      <c r="E607" s="12" t="s">
        <v>778</v>
      </c>
      <c r="F607" s="11" t="s">
        <v>14</v>
      </c>
      <c r="G607" s="103" t="s">
        <v>149</v>
      </c>
      <c r="H607" s="10" t="s">
        <v>115</v>
      </c>
      <c r="I607" s="10" t="s">
        <v>1103</v>
      </c>
      <c r="J607" s="157">
        <v>582</v>
      </c>
      <c r="K607" s="8">
        <v>611</v>
      </c>
      <c r="L607" s="156">
        <f t="shared" si="45"/>
        <v>0.05</v>
      </c>
      <c r="M607" s="125">
        <f>VLOOKUP(F607,Оглавление!$J$4:$K$39,2,FALSE)</f>
        <v>0</v>
      </c>
      <c r="N607" s="8">
        <f t="shared" si="44"/>
        <v>611</v>
      </c>
      <c r="O607" s="105"/>
      <c r="P607" s="8">
        <f t="shared" si="47"/>
        <v>0</v>
      </c>
      <c r="Q607" s="5" t="s">
        <v>1110</v>
      </c>
      <c r="R607" s="14" t="s">
        <v>1107</v>
      </c>
      <c r="S607" s="10" t="s">
        <v>1189</v>
      </c>
      <c r="T607" s="13" t="s">
        <v>12</v>
      </c>
      <c r="U607" s="13" t="s">
        <v>12</v>
      </c>
      <c r="V607" s="5">
        <v>7.5999999999999998E-2</v>
      </c>
      <c r="W607" s="5">
        <v>1.9599999999999999E-4</v>
      </c>
      <c r="X607" s="5">
        <v>10</v>
      </c>
      <c r="Y607" s="5">
        <v>245</v>
      </c>
      <c r="Z607" s="5">
        <v>200</v>
      </c>
      <c r="AA607" s="5">
        <v>40</v>
      </c>
      <c r="AB607" s="5">
        <v>0.76100000000000001</v>
      </c>
      <c r="AC607" s="5">
        <v>1.9599999999999999E-3</v>
      </c>
    </row>
    <row r="608" spans="1:29" ht="24.7" x14ac:dyDescent="0.5">
      <c r="A608" s="19"/>
      <c r="B608" s="5">
        <v>591</v>
      </c>
      <c r="C608" s="164"/>
      <c r="D608" s="118">
        <v>1237054</v>
      </c>
      <c r="E608" s="12" t="s">
        <v>779</v>
      </c>
      <c r="F608" s="11" t="s">
        <v>14</v>
      </c>
      <c r="G608" s="103" t="s">
        <v>149</v>
      </c>
      <c r="H608" s="10" t="s">
        <v>115</v>
      </c>
      <c r="I608" s="10" t="s">
        <v>1103</v>
      </c>
      <c r="J608" s="157">
        <v>678</v>
      </c>
      <c r="K608" s="8">
        <v>712</v>
      </c>
      <c r="L608" s="156">
        <f t="shared" si="45"/>
        <v>0.05</v>
      </c>
      <c r="M608" s="125">
        <f>VLOOKUP(F608,Оглавление!$J$4:$K$39,2,FALSE)</f>
        <v>0</v>
      </c>
      <c r="N608" s="8">
        <f t="shared" si="44"/>
        <v>712</v>
      </c>
      <c r="O608" s="105"/>
      <c r="P608" s="8">
        <f t="shared" si="47"/>
        <v>0</v>
      </c>
      <c r="Q608" s="5" t="s">
        <v>1110</v>
      </c>
      <c r="R608" s="14" t="s">
        <v>1107</v>
      </c>
      <c r="S608" s="10" t="s">
        <v>1190</v>
      </c>
      <c r="T608" s="13" t="s">
        <v>12</v>
      </c>
      <c r="U608" s="13" t="s">
        <v>12</v>
      </c>
      <c r="V608" s="5">
        <v>9.9000000000000005E-2</v>
      </c>
      <c r="W608" s="5">
        <v>2.72E-4</v>
      </c>
      <c r="X608" s="5">
        <v>5</v>
      </c>
      <c r="Y608" s="5">
        <v>200</v>
      </c>
      <c r="Z608" s="5">
        <v>170</v>
      </c>
      <c r="AA608" s="5">
        <v>40</v>
      </c>
      <c r="AB608" s="5">
        <v>0.49399999999999999</v>
      </c>
      <c r="AC608" s="5">
        <v>1.3600000000000001E-3</v>
      </c>
    </row>
    <row r="609" spans="1:29" ht="37" x14ac:dyDescent="0.5">
      <c r="A609" s="19"/>
      <c r="B609" s="5">
        <v>592</v>
      </c>
      <c r="C609" s="164"/>
      <c r="D609" s="118">
        <v>1237055</v>
      </c>
      <c r="E609" s="12" t="s">
        <v>780</v>
      </c>
      <c r="F609" s="11" t="s">
        <v>14</v>
      </c>
      <c r="G609" s="103" t="s">
        <v>149</v>
      </c>
      <c r="H609" s="10" t="s">
        <v>115</v>
      </c>
      <c r="I609" s="10" t="s">
        <v>1103</v>
      </c>
      <c r="J609" s="157">
        <v>806</v>
      </c>
      <c r="K609" s="8">
        <v>846</v>
      </c>
      <c r="L609" s="156">
        <f t="shared" si="45"/>
        <v>0.05</v>
      </c>
      <c r="M609" s="125">
        <f>VLOOKUP(F609,Оглавление!$J$4:$K$39,2,FALSE)</f>
        <v>0</v>
      </c>
      <c r="N609" s="8">
        <f t="shared" si="44"/>
        <v>846</v>
      </c>
      <c r="O609" s="105"/>
      <c r="P609" s="8">
        <f t="shared" si="47"/>
        <v>0</v>
      </c>
      <c r="Q609" s="5" t="s">
        <v>1110</v>
      </c>
      <c r="R609" s="14" t="s">
        <v>1107</v>
      </c>
      <c r="S609" s="10" t="s">
        <v>1191</v>
      </c>
      <c r="T609" s="13" t="s">
        <v>12</v>
      </c>
      <c r="U609" s="13" t="s">
        <v>12</v>
      </c>
      <c r="V609" s="5">
        <v>0.11899999999999999</v>
      </c>
      <c r="W609" s="5">
        <v>2.72E-4</v>
      </c>
      <c r="X609" s="5">
        <v>5</v>
      </c>
      <c r="Y609" s="5">
        <v>200</v>
      </c>
      <c r="Z609" s="5">
        <v>170</v>
      </c>
      <c r="AA609" s="5">
        <v>40</v>
      </c>
      <c r="AB609" s="5">
        <v>0.59699999999999998</v>
      </c>
      <c r="AC609" s="5">
        <v>1.3600000000000001E-3</v>
      </c>
    </row>
    <row r="610" spans="1:29" ht="37" x14ac:dyDescent="0.5">
      <c r="A610" s="19"/>
      <c r="B610" s="5">
        <v>593</v>
      </c>
      <c r="C610" s="164"/>
      <c r="D610" s="118">
        <v>1237056</v>
      </c>
      <c r="E610" s="12" t="s">
        <v>781</v>
      </c>
      <c r="F610" s="11" t="s">
        <v>14</v>
      </c>
      <c r="G610" s="103" t="s">
        <v>149</v>
      </c>
      <c r="H610" s="10" t="s">
        <v>115</v>
      </c>
      <c r="I610" s="10" t="s">
        <v>1103</v>
      </c>
      <c r="J610" s="157">
        <v>1237</v>
      </c>
      <c r="K610" s="8">
        <v>1299</v>
      </c>
      <c r="L610" s="156">
        <f t="shared" si="45"/>
        <v>0.05</v>
      </c>
      <c r="M610" s="125">
        <f>VLOOKUP(F610,Оглавление!$J$4:$K$39,2,FALSE)</f>
        <v>0</v>
      </c>
      <c r="N610" s="8">
        <f t="shared" si="44"/>
        <v>1299</v>
      </c>
      <c r="O610" s="105"/>
      <c r="P610" s="8">
        <f t="shared" si="47"/>
        <v>0</v>
      </c>
      <c r="Q610" s="5" t="s">
        <v>1110</v>
      </c>
      <c r="R610" s="14" t="s">
        <v>1107</v>
      </c>
      <c r="S610" s="10" t="s">
        <v>1192</v>
      </c>
      <c r="T610" s="13" t="s">
        <v>12</v>
      </c>
      <c r="U610" s="13" t="s">
        <v>12</v>
      </c>
      <c r="V610" s="5">
        <v>0.22</v>
      </c>
      <c r="W610" s="5">
        <v>2.3519999999999999E-3</v>
      </c>
      <c r="X610" s="5">
        <v>1</v>
      </c>
      <c r="Y610" s="5">
        <v>245</v>
      </c>
      <c r="Z610" s="5">
        <v>200</v>
      </c>
      <c r="AA610" s="5">
        <v>48</v>
      </c>
      <c r="AB610" s="5">
        <v>0.22</v>
      </c>
      <c r="AC610" s="5">
        <v>2.3519999999999999E-3</v>
      </c>
    </row>
    <row r="611" spans="1:29" ht="37" x14ac:dyDescent="0.5">
      <c r="A611" s="19"/>
      <c r="B611" s="5">
        <v>594</v>
      </c>
      <c r="C611" s="164"/>
      <c r="D611" s="118">
        <v>1237057</v>
      </c>
      <c r="E611" s="12" t="s">
        <v>782</v>
      </c>
      <c r="F611" s="11" t="s">
        <v>14</v>
      </c>
      <c r="G611" s="103" t="s">
        <v>149</v>
      </c>
      <c r="H611" s="10" t="s">
        <v>115</v>
      </c>
      <c r="I611" s="10" t="s">
        <v>1103</v>
      </c>
      <c r="J611" s="157">
        <v>1533</v>
      </c>
      <c r="K611" s="8">
        <v>1610</v>
      </c>
      <c r="L611" s="156">
        <f t="shared" si="45"/>
        <v>0.05</v>
      </c>
      <c r="M611" s="125">
        <f>VLOOKUP(F611,Оглавление!$J$4:$K$39,2,FALSE)</f>
        <v>0</v>
      </c>
      <c r="N611" s="8">
        <f t="shared" si="44"/>
        <v>1610</v>
      </c>
      <c r="O611" s="105"/>
      <c r="P611" s="8">
        <f t="shared" si="47"/>
        <v>0</v>
      </c>
      <c r="Q611" s="5" t="s">
        <v>1110</v>
      </c>
      <c r="R611" s="14" t="s">
        <v>1107</v>
      </c>
      <c r="S611" s="10" t="s">
        <v>1193</v>
      </c>
      <c r="T611" s="13" t="s">
        <v>12</v>
      </c>
      <c r="U611" s="13" t="s">
        <v>12</v>
      </c>
      <c r="V611" s="5">
        <v>0.23200000000000001</v>
      </c>
      <c r="W611" s="5">
        <v>2.3519999999999999E-3</v>
      </c>
      <c r="X611" s="5">
        <v>1</v>
      </c>
      <c r="Y611" s="5">
        <v>245</v>
      </c>
      <c r="Z611" s="5">
        <v>200</v>
      </c>
      <c r="AA611" s="5">
        <v>48</v>
      </c>
      <c r="AB611" s="5">
        <v>0.23200000000000001</v>
      </c>
      <c r="AC611" s="5">
        <v>2.3519999999999999E-3</v>
      </c>
    </row>
    <row r="612" spans="1:29" ht="37.5" customHeight="1" x14ac:dyDescent="0.5">
      <c r="A612" s="19"/>
      <c r="B612" s="5">
        <v>595</v>
      </c>
      <c r="C612" s="164"/>
      <c r="D612" s="118">
        <v>1237071</v>
      </c>
      <c r="E612" s="12" t="s">
        <v>783</v>
      </c>
      <c r="F612" s="11" t="s">
        <v>14</v>
      </c>
      <c r="G612" s="103" t="s">
        <v>149</v>
      </c>
      <c r="H612" s="10" t="s">
        <v>115</v>
      </c>
      <c r="I612" s="10" t="s">
        <v>1103</v>
      </c>
      <c r="J612" s="157">
        <v>253</v>
      </c>
      <c r="K612" s="8">
        <v>266</v>
      </c>
      <c r="L612" s="156">
        <f t="shared" si="45"/>
        <v>0.05</v>
      </c>
      <c r="M612" s="125">
        <f>VLOOKUP(F612,Оглавление!$J$4:$K$39,2,FALSE)</f>
        <v>0</v>
      </c>
      <c r="N612" s="8">
        <f t="shared" si="44"/>
        <v>266</v>
      </c>
      <c r="O612" s="105"/>
      <c r="P612" s="8">
        <f t="shared" si="47"/>
        <v>0</v>
      </c>
      <c r="Q612" s="5" t="s">
        <v>1110</v>
      </c>
      <c r="R612" s="14" t="s">
        <v>1107</v>
      </c>
      <c r="S612" s="10" t="s">
        <v>1194</v>
      </c>
      <c r="T612" s="13" t="s">
        <v>12</v>
      </c>
      <c r="U612" s="13" t="s">
        <v>12</v>
      </c>
      <c r="V612" s="5">
        <v>2.5000000000000001E-2</v>
      </c>
      <c r="W612" s="5">
        <v>6.0000000000000002E-5</v>
      </c>
      <c r="X612" s="5">
        <v>10</v>
      </c>
      <c r="Y612" s="5">
        <v>165</v>
      </c>
      <c r="Z612" s="5">
        <v>165</v>
      </c>
      <c r="AA612" s="5">
        <v>22</v>
      </c>
      <c r="AB612" s="5">
        <v>0.247</v>
      </c>
      <c r="AC612" s="5">
        <v>5.9900000000000003E-4</v>
      </c>
    </row>
    <row r="613" spans="1:29" ht="37.5" customHeight="1" x14ac:dyDescent="0.5">
      <c r="A613" s="19"/>
      <c r="B613" s="5">
        <v>596</v>
      </c>
      <c r="C613" s="164"/>
      <c r="D613" s="118">
        <v>1237072</v>
      </c>
      <c r="E613" s="68" t="s">
        <v>784</v>
      </c>
      <c r="F613" s="11" t="s">
        <v>14</v>
      </c>
      <c r="G613" s="103" t="s">
        <v>149</v>
      </c>
      <c r="H613" s="10" t="s">
        <v>115</v>
      </c>
      <c r="I613" s="10" t="s">
        <v>1103</v>
      </c>
      <c r="J613" s="157">
        <v>300</v>
      </c>
      <c r="K613" s="8">
        <v>315</v>
      </c>
      <c r="L613" s="156">
        <f t="shared" si="45"/>
        <v>0.05</v>
      </c>
      <c r="M613" s="125">
        <f>VLOOKUP(F613,Оглавление!$J$4:$K$39,2,FALSE)</f>
        <v>0</v>
      </c>
      <c r="N613" s="8">
        <f t="shared" si="44"/>
        <v>315</v>
      </c>
      <c r="O613" s="105"/>
      <c r="P613" s="8">
        <f t="shared" si="47"/>
        <v>0</v>
      </c>
      <c r="Q613" s="5" t="s">
        <v>1110</v>
      </c>
      <c r="R613" s="14" t="s">
        <v>1107</v>
      </c>
      <c r="S613" s="10" t="s">
        <v>1195</v>
      </c>
      <c r="T613" s="13" t="s">
        <v>12</v>
      </c>
      <c r="U613" s="13" t="s">
        <v>12</v>
      </c>
      <c r="V613" s="5">
        <v>3.5999999999999997E-2</v>
      </c>
      <c r="W613" s="5">
        <v>6.7999999999999999E-5</v>
      </c>
      <c r="X613" s="5">
        <v>10</v>
      </c>
      <c r="Y613" s="5">
        <v>165</v>
      </c>
      <c r="Z613" s="5">
        <v>165</v>
      </c>
      <c r="AA613" s="5">
        <v>25</v>
      </c>
      <c r="AB613" s="5">
        <v>0.36299999999999999</v>
      </c>
      <c r="AC613" s="5">
        <v>6.8099999999999996E-4</v>
      </c>
    </row>
    <row r="614" spans="1:29" ht="37" x14ac:dyDescent="0.5">
      <c r="A614" s="19"/>
      <c r="B614" s="5">
        <v>597</v>
      </c>
      <c r="C614" s="164"/>
      <c r="D614" s="118">
        <v>1237081</v>
      </c>
      <c r="E614" s="12" t="s">
        <v>785</v>
      </c>
      <c r="F614" s="11" t="s">
        <v>14</v>
      </c>
      <c r="G614" s="103" t="s">
        <v>149</v>
      </c>
      <c r="H614" s="10" t="s">
        <v>115</v>
      </c>
      <c r="I614" s="10" t="s">
        <v>1103</v>
      </c>
      <c r="J614" s="157">
        <v>537</v>
      </c>
      <c r="K614" s="8">
        <v>564</v>
      </c>
      <c r="L614" s="156">
        <f t="shared" si="45"/>
        <v>0.05</v>
      </c>
      <c r="M614" s="125">
        <f>VLOOKUP(F614,Оглавление!$J$4:$K$39,2,FALSE)</f>
        <v>0</v>
      </c>
      <c r="N614" s="8">
        <f t="shared" si="44"/>
        <v>564</v>
      </c>
      <c r="O614" s="105"/>
      <c r="P614" s="8">
        <f t="shared" si="47"/>
        <v>0</v>
      </c>
      <c r="Q614" s="5" t="s">
        <v>1110</v>
      </c>
      <c r="R614" s="14" t="s">
        <v>1107</v>
      </c>
      <c r="S614" s="10" t="s">
        <v>1196</v>
      </c>
      <c r="T614" s="13" t="s">
        <v>12</v>
      </c>
      <c r="U614" s="13" t="s">
        <v>12</v>
      </c>
      <c r="V614" s="5">
        <v>6.9000000000000006E-2</v>
      </c>
      <c r="W614" s="5">
        <v>1.08E-4</v>
      </c>
      <c r="X614" s="5">
        <v>10</v>
      </c>
      <c r="Y614" s="5">
        <v>245</v>
      </c>
      <c r="Z614" s="5">
        <v>200</v>
      </c>
      <c r="AA614" s="5">
        <v>22</v>
      </c>
      <c r="AB614" s="5">
        <v>0.69</v>
      </c>
      <c r="AC614" s="5">
        <v>1.078E-3</v>
      </c>
    </row>
    <row r="615" spans="1:29" ht="37" x14ac:dyDescent="0.5">
      <c r="A615" s="19"/>
      <c r="B615" s="5">
        <v>598</v>
      </c>
      <c r="C615" s="164"/>
      <c r="D615" s="118">
        <v>1237082</v>
      </c>
      <c r="E615" s="12" t="s">
        <v>786</v>
      </c>
      <c r="F615" s="11" t="s">
        <v>14</v>
      </c>
      <c r="G615" s="103" t="s">
        <v>149</v>
      </c>
      <c r="H615" s="10" t="s">
        <v>115</v>
      </c>
      <c r="I615" s="10" t="s">
        <v>1103</v>
      </c>
      <c r="J615" s="157">
        <v>767</v>
      </c>
      <c r="K615" s="8">
        <v>805</v>
      </c>
      <c r="L615" s="156">
        <f t="shared" si="45"/>
        <v>0.05</v>
      </c>
      <c r="M615" s="125">
        <f>VLOOKUP(F615,Оглавление!$J$4:$K$39,2,FALSE)</f>
        <v>0</v>
      </c>
      <c r="N615" s="8">
        <f t="shared" si="44"/>
        <v>805</v>
      </c>
      <c r="O615" s="105"/>
      <c r="P615" s="8">
        <f t="shared" si="47"/>
        <v>0</v>
      </c>
      <c r="Q615" s="5" t="s">
        <v>1110</v>
      </c>
      <c r="R615" s="14" t="s">
        <v>1107</v>
      </c>
      <c r="S615" s="10" t="s">
        <v>1197</v>
      </c>
      <c r="T615" s="13" t="s">
        <v>12</v>
      </c>
      <c r="U615" s="13" t="s">
        <v>12</v>
      </c>
      <c r="V615" s="5">
        <v>0.11</v>
      </c>
      <c r="W615" s="5">
        <v>2.7E-4</v>
      </c>
      <c r="X615" s="5">
        <v>10</v>
      </c>
      <c r="Y615" s="5">
        <v>245</v>
      </c>
      <c r="Z615" s="5">
        <v>200</v>
      </c>
      <c r="AA615" s="5">
        <v>55</v>
      </c>
      <c r="AB615" s="5">
        <v>1.0960000000000001</v>
      </c>
      <c r="AC615" s="5">
        <v>2.6949999999999999E-3</v>
      </c>
    </row>
    <row r="616" spans="1:29" ht="37" x14ac:dyDescent="0.5">
      <c r="A616" s="19"/>
      <c r="B616" s="5">
        <v>599</v>
      </c>
      <c r="C616" s="164"/>
      <c r="D616" s="118">
        <v>1237083</v>
      </c>
      <c r="E616" s="12" t="s">
        <v>787</v>
      </c>
      <c r="F616" s="11" t="s">
        <v>14</v>
      </c>
      <c r="G616" s="103" t="s">
        <v>149</v>
      </c>
      <c r="H616" s="10" t="s">
        <v>115</v>
      </c>
      <c r="I616" s="10" t="s">
        <v>1103</v>
      </c>
      <c r="J616" s="157">
        <v>1181</v>
      </c>
      <c r="K616" s="8">
        <v>1240</v>
      </c>
      <c r="L616" s="156">
        <f t="shared" si="45"/>
        <v>0.05</v>
      </c>
      <c r="M616" s="125">
        <f>VLOOKUP(F616,Оглавление!$J$4:$K$39,2,FALSE)</f>
        <v>0</v>
      </c>
      <c r="N616" s="8">
        <f t="shared" si="44"/>
        <v>1240</v>
      </c>
      <c r="O616" s="105"/>
      <c r="P616" s="8">
        <f t="shared" si="47"/>
        <v>0</v>
      </c>
      <c r="Q616" s="5" t="s">
        <v>1110</v>
      </c>
      <c r="R616" s="14" t="s">
        <v>1107</v>
      </c>
      <c r="S616" s="10" t="s">
        <v>1198</v>
      </c>
      <c r="T616" s="13" t="s">
        <v>12</v>
      </c>
      <c r="U616" s="13" t="s">
        <v>12</v>
      </c>
      <c r="V616" s="5">
        <v>0.187</v>
      </c>
      <c r="W616" s="5">
        <v>4.2900000000000002E-4</v>
      </c>
      <c r="X616" s="5">
        <v>10</v>
      </c>
      <c r="Y616" s="5">
        <v>300</v>
      </c>
      <c r="Z616" s="5">
        <v>260</v>
      </c>
      <c r="AA616" s="5">
        <v>55</v>
      </c>
      <c r="AB616" s="5">
        <v>1.87</v>
      </c>
      <c r="AC616" s="5">
        <v>4.2900000000000004E-3</v>
      </c>
    </row>
    <row r="617" spans="1:29" ht="37" x14ac:dyDescent="0.5">
      <c r="A617" s="19"/>
      <c r="B617" s="5">
        <v>600</v>
      </c>
      <c r="C617" s="164"/>
      <c r="D617" s="118">
        <v>1237084</v>
      </c>
      <c r="E617" s="12" t="s">
        <v>788</v>
      </c>
      <c r="F617" s="11" t="s">
        <v>14</v>
      </c>
      <c r="G617" s="103" t="s">
        <v>149</v>
      </c>
      <c r="H617" s="10" t="s">
        <v>115</v>
      </c>
      <c r="I617" s="10" t="s">
        <v>1103</v>
      </c>
      <c r="J617" s="157">
        <v>1723</v>
      </c>
      <c r="K617" s="8">
        <v>1809</v>
      </c>
      <c r="L617" s="156">
        <f t="shared" si="45"/>
        <v>0.05</v>
      </c>
      <c r="M617" s="125">
        <f>VLOOKUP(F617,Оглавление!$J$4:$K$39,2,FALSE)</f>
        <v>0</v>
      </c>
      <c r="N617" s="8">
        <f t="shared" si="44"/>
        <v>1809</v>
      </c>
      <c r="O617" s="105"/>
      <c r="P617" s="8">
        <f t="shared" si="47"/>
        <v>0</v>
      </c>
      <c r="Q617" s="5" t="s">
        <v>1110</v>
      </c>
      <c r="R617" s="14" t="s">
        <v>1107</v>
      </c>
      <c r="S617" s="10" t="s">
        <v>1199</v>
      </c>
      <c r="T617" s="13" t="s">
        <v>12</v>
      </c>
      <c r="U617" s="13" t="s">
        <v>12</v>
      </c>
      <c r="V617" s="5">
        <v>0.252</v>
      </c>
      <c r="W617" s="5">
        <v>6.0800000000000003E-4</v>
      </c>
      <c r="X617" s="5">
        <v>5</v>
      </c>
      <c r="Y617" s="5">
        <v>300</v>
      </c>
      <c r="Z617" s="5">
        <v>260</v>
      </c>
      <c r="AA617" s="5">
        <v>39</v>
      </c>
      <c r="AB617" s="5">
        <v>1.26</v>
      </c>
      <c r="AC617" s="5">
        <v>3.042E-3</v>
      </c>
    </row>
    <row r="618" spans="1:29" ht="37" x14ac:dyDescent="0.5">
      <c r="A618" s="19"/>
      <c r="B618" s="5">
        <v>601</v>
      </c>
      <c r="C618" s="164"/>
      <c r="D618" s="118">
        <v>1237085</v>
      </c>
      <c r="E618" s="12" t="s">
        <v>789</v>
      </c>
      <c r="F618" s="11" t="s">
        <v>14</v>
      </c>
      <c r="G618" s="103" t="s">
        <v>149</v>
      </c>
      <c r="H618" s="10" t="s">
        <v>115</v>
      </c>
      <c r="I618" s="10" t="s">
        <v>1103</v>
      </c>
      <c r="J618" s="157">
        <v>3608</v>
      </c>
      <c r="K618" s="8">
        <v>3788</v>
      </c>
      <c r="L618" s="156">
        <f t="shared" si="45"/>
        <v>0.05</v>
      </c>
      <c r="M618" s="125">
        <f>VLOOKUP(F618,Оглавление!$J$4:$K$39,2,FALSE)</f>
        <v>0</v>
      </c>
      <c r="N618" s="8">
        <f t="shared" si="44"/>
        <v>3788</v>
      </c>
      <c r="O618" s="105"/>
      <c r="P618" s="8">
        <f t="shared" si="47"/>
        <v>0</v>
      </c>
      <c r="Q618" s="5" t="s">
        <v>1110</v>
      </c>
      <c r="R618" s="14" t="s">
        <v>1107</v>
      </c>
      <c r="S618" s="10" t="s">
        <v>1200</v>
      </c>
      <c r="T618" s="13" t="s">
        <v>12</v>
      </c>
      <c r="U618" s="13" t="s">
        <v>12</v>
      </c>
      <c r="V618" s="5">
        <v>0.56399999999999995</v>
      </c>
      <c r="W618" s="5">
        <v>2.3519999999999999E-3</v>
      </c>
      <c r="X618" s="5">
        <v>1</v>
      </c>
      <c r="Y618" s="5">
        <v>245</v>
      </c>
      <c r="Z618" s="5">
        <v>200</v>
      </c>
      <c r="AA618" s="5">
        <v>48</v>
      </c>
      <c r="AB618" s="5">
        <v>0.56399999999999995</v>
      </c>
      <c r="AC618" s="5">
        <v>2.3519999999999999E-3</v>
      </c>
    </row>
    <row r="619" spans="1:29" ht="37" x14ac:dyDescent="0.5">
      <c r="A619" s="19"/>
      <c r="B619" s="5">
        <v>602</v>
      </c>
      <c r="C619" s="164"/>
      <c r="D619" s="118">
        <v>1237091</v>
      </c>
      <c r="E619" s="12" t="s">
        <v>790</v>
      </c>
      <c r="F619" s="11" t="s">
        <v>14</v>
      </c>
      <c r="G619" s="103" t="s">
        <v>149</v>
      </c>
      <c r="H619" s="10" t="s">
        <v>115</v>
      </c>
      <c r="I619" s="10" t="s">
        <v>1103</v>
      </c>
      <c r="J619" s="157">
        <v>627</v>
      </c>
      <c r="K619" s="8">
        <v>658</v>
      </c>
      <c r="L619" s="156">
        <f t="shared" si="45"/>
        <v>0.05</v>
      </c>
      <c r="M619" s="125">
        <f>VLOOKUP(F619,Оглавление!$J$4:$K$39,2,FALSE)</f>
        <v>0</v>
      </c>
      <c r="N619" s="8">
        <f t="shared" si="44"/>
        <v>658</v>
      </c>
      <c r="O619" s="105"/>
      <c r="P619" s="8">
        <f t="shared" si="47"/>
        <v>0</v>
      </c>
      <c r="Q619" s="5" t="s">
        <v>1110</v>
      </c>
      <c r="R619" s="14" t="s">
        <v>1107</v>
      </c>
      <c r="S619" s="10" t="s">
        <v>1201</v>
      </c>
      <c r="T619" s="13" t="s">
        <v>12</v>
      </c>
      <c r="U619" s="13" t="s">
        <v>12</v>
      </c>
      <c r="V619" s="5">
        <v>8.5999999999999993E-2</v>
      </c>
      <c r="W619" s="5">
        <v>1.27E-4</v>
      </c>
      <c r="X619" s="5">
        <v>10</v>
      </c>
      <c r="Y619" s="5">
        <v>245</v>
      </c>
      <c r="Z619" s="5">
        <v>200</v>
      </c>
      <c r="AA619" s="5">
        <v>26</v>
      </c>
      <c r="AB619" s="5">
        <v>0.86099999999999999</v>
      </c>
      <c r="AC619" s="5">
        <v>1.274E-3</v>
      </c>
    </row>
    <row r="620" spans="1:29" ht="37" x14ac:dyDescent="0.5">
      <c r="A620" s="19"/>
      <c r="B620" s="5">
        <v>603</v>
      </c>
      <c r="C620" s="164"/>
      <c r="D620" s="118">
        <v>1237092</v>
      </c>
      <c r="E620" s="12" t="s">
        <v>791</v>
      </c>
      <c r="F620" s="11" t="s">
        <v>14</v>
      </c>
      <c r="G620" s="103" t="s">
        <v>149</v>
      </c>
      <c r="H620" s="10" t="s">
        <v>115</v>
      </c>
      <c r="I620" s="10" t="s">
        <v>1103</v>
      </c>
      <c r="J620" s="157">
        <v>683</v>
      </c>
      <c r="K620" s="8">
        <v>717</v>
      </c>
      <c r="L620" s="156">
        <f t="shared" si="45"/>
        <v>0.05</v>
      </c>
      <c r="M620" s="125">
        <f>VLOOKUP(F620,Оглавление!$J$4:$K$39,2,FALSE)</f>
        <v>0</v>
      </c>
      <c r="N620" s="8">
        <f t="shared" si="44"/>
        <v>717</v>
      </c>
      <c r="O620" s="105"/>
      <c r="P620" s="8">
        <f t="shared" si="47"/>
        <v>0</v>
      </c>
      <c r="Q620" s="5" t="s">
        <v>1110</v>
      </c>
      <c r="R620" s="14" t="s">
        <v>1107</v>
      </c>
      <c r="S620" s="10" t="s">
        <v>1202</v>
      </c>
      <c r="T620" s="13" t="s">
        <v>12</v>
      </c>
      <c r="U620" s="13" t="s">
        <v>12</v>
      </c>
      <c r="V620" s="5">
        <v>8.4000000000000005E-2</v>
      </c>
      <c r="W620" s="5">
        <v>1.47E-4</v>
      </c>
      <c r="X620" s="5">
        <v>10</v>
      </c>
      <c r="Y620" s="5">
        <v>245</v>
      </c>
      <c r="Z620" s="5">
        <v>200</v>
      </c>
      <c r="AA620" s="5">
        <v>30</v>
      </c>
      <c r="AB620" s="5">
        <v>0.84</v>
      </c>
      <c r="AC620" s="5">
        <v>1.47E-3</v>
      </c>
    </row>
    <row r="621" spans="1:29" ht="37" x14ac:dyDescent="0.5">
      <c r="A621" s="19"/>
      <c r="B621" s="5">
        <v>604</v>
      </c>
      <c r="C621" s="164"/>
      <c r="D621" s="118">
        <v>1237093</v>
      </c>
      <c r="E621" s="12" t="s">
        <v>792</v>
      </c>
      <c r="F621" s="11" t="s">
        <v>14</v>
      </c>
      <c r="G621" s="103" t="s">
        <v>149</v>
      </c>
      <c r="H621" s="10" t="s">
        <v>115</v>
      </c>
      <c r="I621" s="10" t="s">
        <v>1103</v>
      </c>
      <c r="J621" s="157">
        <v>700</v>
      </c>
      <c r="K621" s="8">
        <v>735</v>
      </c>
      <c r="L621" s="156">
        <f t="shared" si="45"/>
        <v>0.05</v>
      </c>
      <c r="M621" s="125">
        <f>VLOOKUP(F621,Оглавление!$J$4:$K$39,2,FALSE)</f>
        <v>0</v>
      </c>
      <c r="N621" s="8">
        <f t="shared" si="44"/>
        <v>735</v>
      </c>
      <c r="O621" s="105"/>
      <c r="P621" s="8">
        <f t="shared" si="47"/>
        <v>0</v>
      </c>
      <c r="Q621" s="5" t="s">
        <v>1110</v>
      </c>
      <c r="R621" s="14" t="s">
        <v>1107</v>
      </c>
      <c r="S621" s="10" t="s">
        <v>1203</v>
      </c>
      <c r="T621" s="13" t="s">
        <v>12</v>
      </c>
      <c r="U621" s="13" t="s">
        <v>12</v>
      </c>
      <c r="V621" s="5">
        <v>9.7000000000000003E-2</v>
      </c>
      <c r="W621" s="5">
        <v>1.7200000000000001E-4</v>
      </c>
      <c r="X621" s="5">
        <v>10</v>
      </c>
      <c r="Y621" s="5">
        <v>245</v>
      </c>
      <c r="Z621" s="5">
        <v>200</v>
      </c>
      <c r="AA621" s="5">
        <v>35</v>
      </c>
      <c r="AB621" s="5">
        <v>0.97</v>
      </c>
      <c r="AC621" s="5">
        <v>1.7149999999999999E-3</v>
      </c>
    </row>
    <row r="622" spans="1:29" ht="37" x14ac:dyDescent="0.5">
      <c r="A622" s="19"/>
      <c r="B622" s="5">
        <v>605</v>
      </c>
      <c r="C622" s="164"/>
      <c r="D622" s="118">
        <v>1237094</v>
      </c>
      <c r="E622" s="12" t="s">
        <v>793</v>
      </c>
      <c r="F622" s="11" t="s">
        <v>14</v>
      </c>
      <c r="G622" s="103" t="s">
        <v>149</v>
      </c>
      <c r="H622" s="10" t="s">
        <v>115</v>
      </c>
      <c r="I622" s="10" t="s">
        <v>1103</v>
      </c>
      <c r="J622" s="157">
        <v>714</v>
      </c>
      <c r="K622" s="8">
        <v>750</v>
      </c>
      <c r="L622" s="156">
        <f t="shared" si="45"/>
        <v>0.05</v>
      </c>
      <c r="M622" s="125">
        <f>VLOOKUP(F622,Оглавление!$J$4:$K$39,2,FALSE)</f>
        <v>0</v>
      </c>
      <c r="N622" s="8">
        <f t="shared" si="44"/>
        <v>750</v>
      </c>
      <c r="O622" s="105"/>
      <c r="P622" s="8">
        <f t="shared" si="47"/>
        <v>0</v>
      </c>
      <c r="Q622" s="5" t="s">
        <v>1110</v>
      </c>
      <c r="R622" s="14" t="s">
        <v>1107</v>
      </c>
      <c r="S622" s="10" t="s">
        <v>1204</v>
      </c>
      <c r="T622" s="13" t="s">
        <v>12</v>
      </c>
      <c r="U622" s="13" t="s">
        <v>12</v>
      </c>
      <c r="V622" s="5">
        <v>9.9000000000000005E-2</v>
      </c>
      <c r="W622" s="5">
        <v>2.7E-4</v>
      </c>
      <c r="X622" s="5">
        <v>10</v>
      </c>
      <c r="Y622" s="5">
        <v>245</v>
      </c>
      <c r="Z622" s="5">
        <v>200</v>
      </c>
      <c r="AA622" s="5">
        <v>55</v>
      </c>
      <c r="AB622" s="5">
        <v>0.99</v>
      </c>
      <c r="AC622" s="5">
        <v>2.6949999999999999E-3</v>
      </c>
    </row>
    <row r="623" spans="1:29" ht="37.5" customHeight="1" x14ac:dyDescent="0.5">
      <c r="A623" s="19"/>
      <c r="B623" s="5">
        <v>606</v>
      </c>
      <c r="C623" s="164"/>
      <c r="D623" s="118">
        <v>1237095</v>
      </c>
      <c r="E623" s="12" t="s">
        <v>794</v>
      </c>
      <c r="F623" s="11" t="s">
        <v>14</v>
      </c>
      <c r="G623" s="103" t="s">
        <v>149</v>
      </c>
      <c r="H623" s="10" t="s">
        <v>115</v>
      </c>
      <c r="I623" s="10" t="s">
        <v>1103</v>
      </c>
      <c r="J623" s="157">
        <v>828</v>
      </c>
      <c r="K623" s="8">
        <v>869</v>
      </c>
      <c r="L623" s="156">
        <f t="shared" si="45"/>
        <v>0.05</v>
      </c>
      <c r="M623" s="125">
        <f>VLOOKUP(F623,Оглавление!$J$4:$K$39,2,FALSE)</f>
        <v>0</v>
      </c>
      <c r="N623" s="8">
        <f t="shared" si="44"/>
        <v>869</v>
      </c>
      <c r="O623" s="105"/>
      <c r="P623" s="8">
        <f t="shared" si="47"/>
        <v>0</v>
      </c>
      <c r="Q623" s="5" t="s">
        <v>1110</v>
      </c>
      <c r="R623" s="14" t="s">
        <v>1107</v>
      </c>
      <c r="S623" s="10">
        <v>1070570</v>
      </c>
      <c r="T623" s="5" t="s">
        <v>12</v>
      </c>
      <c r="U623" s="13" t="s">
        <v>12</v>
      </c>
      <c r="V623" s="5">
        <v>0.122</v>
      </c>
      <c r="W623" s="5">
        <v>2.6899999999999998E-4</v>
      </c>
      <c r="X623" s="5">
        <v>10</v>
      </c>
      <c r="Y623" s="5">
        <v>295</v>
      </c>
      <c r="Z623" s="5">
        <v>260</v>
      </c>
      <c r="AA623" s="5">
        <v>35</v>
      </c>
      <c r="AB623" s="5">
        <v>1.2210000000000001</v>
      </c>
      <c r="AC623" s="5">
        <v>2.6849999999999999E-3</v>
      </c>
    </row>
    <row r="624" spans="1:29" ht="37" x14ac:dyDescent="0.5">
      <c r="A624" s="19"/>
      <c r="B624" s="5">
        <v>607</v>
      </c>
      <c r="C624" s="164"/>
      <c r="D624" s="118">
        <v>1237096</v>
      </c>
      <c r="E624" s="12" t="s">
        <v>795</v>
      </c>
      <c r="F624" s="11" t="s">
        <v>14</v>
      </c>
      <c r="G624" s="103" t="s">
        <v>149</v>
      </c>
      <c r="H624" s="10" t="s">
        <v>115</v>
      </c>
      <c r="I624" s="10" t="s">
        <v>1103</v>
      </c>
      <c r="J624" s="157">
        <v>873</v>
      </c>
      <c r="K624" s="8">
        <v>917</v>
      </c>
      <c r="L624" s="156">
        <f t="shared" si="45"/>
        <v>0.05</v>
      </c>
      <c r="M624" s="125">
        <f>VLOOKUP(F624,Оглавление!$J$4:$K$39,2,FALSE)</f>
        <v>0</v>
      </c>
      <c r="N624" s="8">
        <f t="shared" si="44"/>
        <v>917</v>
      </c>
      <c r="O624" s="105"/>
      <c r="P624" s="8">
        <f t="shared" si="47"/>
        <v>0</v>
      </c>
      <c r="Q624" s="5" t="s">
        <v>1110</v>
      </c>
      <c r="R624" s="14" t="s">
        <v>1107</v>
      </c>
      <c r="S624" s="10" t="s">
        <v>1205</v>
      </c>
      <c r="T624" s="13" t="s">
        <v>12</v>
      </c>
      <c r="U624" s="13" t="s">
        <v>12</v>
      </c>
      <c r="V624" s="5">
        <v>0.13</v>
      </c>
      <c r="W624" s="5">
        <v>2.6899999999999998E-4</v>
      </c>
      <c r="X624" s="5">
        <v>10</v>
      </c>
      <c r="Y624" s="5">
        <v>295</v>
      </c>
      <c r="Z624" s="5">
        <v>260</v>
      </c>
      <c r="AA624" s="5">
        <v>35</v>
      </c>
      <c r="AB624" s="5">
        <v>1.2969999999999999</v>
      </c>
      <c r="AC624" s="5">
        <v>2.6849999999999999E-3</v>
      </c>
    </row>
    <row r="625" spans="1:29" ht="37" x14ac:dyDescent="0.5">
      <c r="A625" s="19"/>
      <c r="B625" s="5">
        <v>608</v>
      </c>
      <c r="C625" s="164"/>
      <c r="D625" s="118">
        <v>1237098</v>
      </c>
      <c r="E625" s="12" t="s">
        <v>796</v>
      </c>
      <c r="F625" s="11" t="s">
        <v>14</v>
      </c>
      <c r="G625" s="103" t="s">
        <v>149</v>
      </c>
      <c r="H625" s="10" t="s">
        <v>115</v>
      </c>
      <c r="I625" s="10" t="s">
        <v>1103</v>
      </c>
      <c r="J625" s="157">
        <v>1007</v>
      </c>
      <c r="K625" s="8">
        <v>1057</v>
      </c>
      <c r="L625" s="156">
        <f t="shared" si="45"/>
        <v>0.05</v>
      </c>
      <c r="M625" s="125">
        <f>VLOOKUP(F625,Оглавление!$J$4:$K$39,2,FALSE)</f>
        <v>0</v>
      </c>
      <c r="N625" s="8">
        <f t="shared" si="44"/>
        <v>1057</v>
      </c>
      <c r="O625" s="105"/>
      <c r="P625" s="8">
        <f t="shared" si="47"/>
        <v>0</v>
      </c>
      <c r="Q625" s="5" t="s">
        <v>1110</v>
      </c>
      <c r="R625" s="14" t="s">
        <v>1107</v>
      </c>
      <c r="S625" s="10" t="s">
        <v>1206</v>
      </c>
      <c r="T625" s="13" t="s">
        <v>12</v>
      </c>
      <c r="U625" s="13" t="s">
        <v>12</v>
      </c>
      <c r="V625" s="5">
        <v>0.11700000000000001</v>
      </c>
      <c r="W625" s="5">
        <v>2.4499999999999999E-4</v>
      </c>
      <c r="X625" s="5">
        <v>10</v>
      </c>
      <c r="Y625" s="5">
        <v>295</v>
      </c>
      <c r="Z625" s="5">
        <v>260</v>
      </c>
      <c r="AA625" s="5">
        <v>32</v>
      </c>
      <c r="AB625" s="5">
        <v>1.1659999999999999</v>
      </c>
      <c r="AC625" s="5">
        <v>2.454E-3</v>
      </c>
    </row>
    <row r="626" spans="1:29" ht="37" x14ac:dyDescent="0.5">
      <c r="A626" s="19"/>
      <c r="B626" s="5">
        <v>609</v>
      </c>
      <c r="C626" s="164"/>
      <c r="D626" s="118">
        <v>1237099</v>
      </c>
      <c r="E626" s="12" t="s">
        <v>797</v>
      </c>
      <c r="F626" s="11" t="s">
        <v>14</v>
      </c>
      <c r="G626" s="103" t="s">
        <v>149</v>
      </c>
      <c r="H626" s="10" t="s">
        <v>115</v>
      </c>
      <c r="I626" s="10" t="s">
        <v>1103</v>
      </c>
      <c r="J626" s="157">
        <v>1035</v>
      </c>
      <c r="K626" s="8">
        <v>1087</v>
      </c>
      <c r="L626" s="156">
        <f t="shared" si="45"/>
        <v>0.05</v>
      </c>
      <c r="M626" s="125">
        <f>VLOOKUP(F626,Оглавление!$J$4:$K$39,2,FALSE)</f>
        <v>0</v>
      </c>
      <c r="N626" s="8">
        <f t="shared" si="44"/>
        <v>1087</v>
      </c>
      <c r="O626" s="105"/>
      <c r="P626" s="8">
        <f t="shared" si="47"/>
        <v>0</v>
      </c>
      <c r="Q626" s="5" t="s">
        <v>1110</v>
      </c>
      <c r="R626" s="14" t="s">
        <v>1107</v>
      </c>
      <c r="S626" s="10" t="s">
        <v>1207</v>
      </c>
      <c r="T626" s="13" t="s">
        <v>12</v>
      </c>
      <c r="U626" s="13" t="s">
        <v>12</v>
      </c>
      <c r="V626" s="5">
        <v>0.13500000000000001</v>
      </c>
      <c r="W626" s="5">
        <v>2.4499999999999999E-4</v>
      </c>
      <c r="X626" s="5">
        <v>10</v>
      </c>
      <c r="Y626" s="5">
        <v>295</v>
      </c>
      <c r="Z626" s="5">
        <v>260</v>
      </c>
      <c r="AA626" s="5">
        <v>32</v>
      </c>
      <c r="AB626" s="5">
        <v>1.3460000000000001</v>
      </c>
      <c r="AC626" s="5">
        <v>2.454E-3</v>
      </c>
    </row>
    <row r="627" spans="1:29" ht="37" x14ac:dyDescent="0.5">
      <c r="A627" s="19"/>
      <c r="B627" s="5">
        <v>610</v>
      </c>
      <c r="C627" s="164"/>
      <c r="D627" s="118">
        <v>1237101</v>
      </c>
      <c r="E627" s="12" t="s">
        <v>798</v>
      </c>
      <c r="F627" s="11" t="s">
        <v>14</v>
      </c>
      <c r="G627" s="103" t="s">
        <v>149</v>
      </c>
      <c r="H627" s="10" t="s">
        <v>115</v>
      </c>
      <c r="I627" s="10" t="s">
        <v>1103</v>
      </c>
      <c r="J627" s="157">
        <v>1024</v>
      </c>
      <c r="K627" s="8">
        <v>1075</v>
      </c>
      <c r="L627" s="156">
        <f t="shared" si="45"/>
        <v>0.05</v>
      </c>
      <c r="M627" s="125">
        <f>VLOOKUP(F627,Оглавление!$J$4:$K$39,2,FALSE)</f>
        <v>0</v>
      </c>
      <c r="N627" s="8">
        <f t="shared" si="44"/>
        <v>1075</v>
      </c>
      <c r="O627" s="105"/>
      <c r="P627" s="8">
        <f t="shared" si="47"/>
        <v>0</v>
      </c>
      <c r="Q627" s="5" t="s">
        <v>1110</v>
      </c>
      <c r="R627" s="14" t="s">
        <v>1107</v>
      </c>
      <c r="S627" s="10" t="s">
        <v>1208</v>
      </c>
      <c r="T627" s="13" t="s">
        <v>12</v>
      </c>
      <c r="U627" s="13" t="s">
        <v>12</v>
      </c>
      <c r="V627" s="5">
        <v>0.128</v>
      </c>
      <c r="W627" s="5">
        <v>2.2900000000000001E-4</v>
      </c>
      <c r="X627" s="5">
        <v>10</v>
      </c>
      <c r="Y627" s="5">
        <v>275</v>
      </c>
      <c r="Z627" s="5">
        <v>260</v>
      </c>
      <c r="AA627" s="5">
        <v>32</v>
      </c>
      <c r="AB627" s="5">
        <v>1.284</v>
      </c>
      <c r="AC627" s="5">
        <v>2.2880000000000001E-3</v>
      </c>
    </row>
    <row r="628" spans="1:29" ht="37" x14ac:dyDescent="0.5">
      <c r="A628" s="19"/>
      <c r="B628" s="5">
        <v>611</v>
      </c>
      <c r="C628" s="164"/>
      <c r="D628" s="118">
        <v>1237102</v>
      </c>
      <c r="E628" s="12" t="s">
        <v>799</v>
      </c>
      <c r="F628" s="11" t="s">
        <v>14</v>
      </c>
      <c r="G628" s="103" t="s">
        <v>149</v>
      </c>
      <c r="H628" s="10" t="s">
        <v>115</v>
      </c>
      <c r="I628" s="10" t="s">
        <v>1103</v>
      </c>
      <c r="J628" s="157">
        <v>1058</v>
      </c>
      <c r="K628" s="8">
        <v>1111</v>
      </c>
      <c r="L628" s="156">
        <f t="shared" si="45"/>
        <v>0.05</v>
      </c>
      <c r="M628" s="125">
        <f>VLOOKUP(F628,Оглавление!$J$4:$K$39,2,FALSE)</f>
        <v>0</v>
      </c>
      <c r="N628" s="8">
        <f t="shared" si="44"/>
        <v>1111</v>
      </c>
      <c r="O628" s="105"/>
      <c r="P628" s="8">
        <f t="shared" si="47"/>
        <v>0</v>
      </c>
      <c r="Q628" s="5" t="s">
        <v>1110</v>
      </c>
      <c r="R628" s="14" t="s">
        <v>1107</v>
      </c>
      <c r="S628" s="10" t="s">
        <v>1209</v>
      </c>
      <c r="T628" s="13" t="s">
        <v>12</v>
      </c>
      <c r="U628" s="13" t="s">
        <v>12</v>
      </c>
      <c r="V628" s="5">
        <v>0.14899999999999999</v>
      </c>
      <c r="W628" s="5">
        <v>2.6899999999999998E-4</v>
      </c>
      <c r="X628" s="5">
        <v>10</v>
      </c>
      <c r="Y628" s="5">
        <v>295</v>
      </c>
      <c r="Z628" s="5">
        <v>260</v>
      </c>
      <c r="AA628" s="5">
        <v>35</v>
      </c>
      <c r="AB628" s="5">
        <v>1.4930000000000001</v>
      </c>
      <c r="AC628" s="5">
        <v>2.6849999999999999E-3</v>
      </c>
    </row>
    <row r="629" spans="1:29" ht="37" x14ac:dyDescent="0.5">
      <c r="A629" s="19"/>
      <c r="B629" s="5">
        <v>612</v>
      </c>
      <c r="C629" s="164"/>
      <c r="D629" s="118">
        <v>1237105</v>
      </c>
      <c r="E629" s="12" t="s">
        <v>800</v>
      </c>
      <c r="F629" s="11" t="s">
        <v>14</v>
      </c>
      <c r="G629" s="103" t="s">
        <v>149</v>
      </c>
      <c r="H629" s="10" t="s">
        <v>115</v>
      </c>
      <c r="I629" s="10" t="s">
        <v>1103</v>
      </c>
      <c r="J629" s="157">
        <v>1287</v>
      </c>
      <c r="K629" s="8">
        <v>1351</v>
      </c>
      <c r="L629" s="156">
        <f t="shared" si="45"/>
        <v>0.05</v>
      </c>
      <c r="M629" s="125">
        <f>VLOOKUP(F629,Оглавление!$J$4:$K$39,2,FALSE)</f>
        <v>0</v>
      </c>
      <c r="N629" s="8">
        <f t="shared" si="44"/>
        <v>1351</v>
      </c>
      <c r="O629" s="105"/>
      <c r="P629" s="8">
        <f t="shared" si="47"/>
        <v>0</v>
      </c>
      <c r="Q629" s="5" t="s">
        <v>1110</v>
      </c>
      <c r="R629" s="14" t="s">
        <v>1107</v>
      </c>
      <c r="S629" s="10" t="s">
        <v>1210</v>
      </c>
      <c r="T629" s="13" t="s">
        <v>12</v>
      </c>
      <c r="U629" s="13" t="s">
        <v>12</v>
      </c>
      <c r="V629" s="5">
        <v>0.182</v>
      </c>
      <c r="W629" s="5">
        <v>3.9199999999999999E-4</v>
      </c>
      <c r="X629" s="5">
        <v>5</v>
      </c>
      <c r="Y629" s="5">
        <v>245</v>
      </c>
      <c r="Z629" s="5">
        <v>200</v>
      </c>
      <c r="AA629" s="5">
        <v>40</v>
      </c>
      <c r="AB629" s="5">
        <v>0.90800000000000003</v>
      </c>
      <c r="AC629" s="5">
        <v>1.9599999999999999E-3</v>
      </c>
    </row>
    <row r="630" spans="1:29" ht="37" x14ac:dyDescent="0.5">
      <c r="A630" s="19"/>
      <c r="B630" s="5">
        <v>613</v>
      </c>
      <c r="C630" s="164"/>
      <c r="D630" s="118">
        <v>1237106</v>
      </c>
      <c r="E630" s="12" t="s">
        <v>801</v>
      </c>
      <c r="F630" s="11" t="s">
        <v>14</v>
      </c>
      <c r="G630" s="103" t="s">
        <v>149</v>
      </c>
      <c r="H630" s="10" t="s">
        <v>115</v>
      </c>
      <c r="I630" s="10" t="s">
        <v>1103</v>
      </c>
      <c r="J630" s="157">
        <v>1443</v>
      </c>
      <c r="K630" s="8">
        <v>1515</v>
      </c>
      <c r="L630" s="156">
        <f t="shared" si="45"/>
        <v>0.05</v>
      </c>
      <c r="M630" s="125">
        <f>VLOOKUP(F630,Оглавление!$J$4:$K$39,2,FALSE)</f>
        <v>0</v>
      </c>
      <c r="N630" s="8">
        <f t="shared" si="44"/>
        <v>1515</v>
      </c>
      <c r="O630" s="105"/>
      <c r="P630" s="8">
        <f t="shared" si="47"/>
        <v>0</v>
      </c>
      <c r="Q630" s="5" t="s">
        <v>1110</v>
      </c>
      <c r="R630" s="14" t="s">
        <v>1107</v>
      </c>
      <c r="S630" s="10" t="s">
        <v>1211</v>
      </c>
      <c r="T630" s="13" t="s">
        <v>12</v>
      </c>
      <c r="U630" s="13" t="s">
        <v>12</v>
      </c>
      <c r="V630" s="5">
        <v>0.19800000000000001</v>
      </c>
      <c r="W630" s="5">
        <v>6.3199999999999997E-4</v>
      </c>
      <c r="X630" s="5">
        <v>5</v>
      </c>
      <c r="Y630" s="5">
        <v>310</v>
      </c>
      <c r="Z630" s="5">
        <v>300</v>
      </c>
      <c r="AA630" s="5">
        <v>34</v>
      </c>
      <c r="AB630" s="5">
        <v>0.99099999999999999</v>
      </c>
      <c r="AC630" s="5">
        <v>3.1619999999999999E-3</v>
      </c>
    </row>
    <row r="631" spans="1:29" ht="37" x14ac:dyDescent="0.5">
      <c r="A631" s="19"/>
      <c r="B631" s="5">
        <v>614</v>
      </c>
      <c r="C631" s="164"/>
      <c r="D631" s="118">
        <v>1237107</v>
      </c>
      <c r="E631" s="12" t="s">
        <v>802</v>
      </c>
      <c r="F631" s="11" t="s">
        <v>14</v>
      </c>
      <c r="G631" s="103" t="s">
        <v>149</v>
      </c>
      <c r="H631" s="10" t="s">
        <v>115</v>
      </c>
      <c r="I631" s="10" t="s">
        <v>1103</v>
      </c>
      <c r="J631" s="157">
        <v>1667</v>
      </c>
      <c r="K631" s="8">
        <v>1750</v>
      </c>
      <c r="L631" s="156">
        <f t="shared" si="45"/>
        <v>0.05</v>
      </c>
      <c r="M631" s="125">
        <f>VLOOKUP(F631,Оглавление!$J$4:$K$39,2,FALSE)</f>
        <v>0</v>
      </c>
      <c r="N631" s="8">
        <f t="shared" si="44"/>
        <v>1750</v>
      </c>
      <c r="O631" s="105"/>
      <c r="P631" s="8">
        <f t="shared" si="47"/>
        <v>0</v>
      </c>
      <c r="Q631" s="5" t="s">
        <v>1110</v>
      </c>
      <c r="R631" s="14" t="s">
        <v>1107</v>
      </c>
      <c r="S631" s="10" t="s">
        <v>1212</v>
      </c>
      <c r="T631" s="13" t="s">
        <v>12</v>
      </c>
      <c r="U631" s="13" t="s">
        <v>12</v>
      </c>
      <c r="V631" s="5">
        <v>0.21</v>
      </c>
      <c r="W631" s="5">
        <v>5.22E-4</v>
      </c>
      <c r="X631" s="5">
        <v>5</v>
      </c>
      <c r="Y631" s="5">
        <v>295</v>
      </c>
      <c r="Z631" s="5">
        <v>260</v>
      </c>
      <c r="AA631" s="5">
        <v>34</v>
      </c>
      <c r="AB631" s="5">
        <v>1.0489999999999999</v>
      </c>
      <c r="AC631" s="5">
        <v>2.6080000000000001E-3</v>
      </c>
    </row>
    <row r="632" spans="1:29" ht="37" x14ac:dyDescent="0.5">
      <c r="A632" s="19"/>
      <c r="B632" s="5">
        <v>615</v>
      </c>
      <c r="C632" s="164"/>
      <c r="D632" s="118">
        <v>1237108</v>
      </c>
      <c r="E632" s="12" t="s">
        <v>803</v>
      </c>
      <c r="F632" s="11" t="s">
        <v>14</v>
      </c>
      <c r="G632" s="103" t="s">
        <v>149</v>
      </c>
      <c r="H632" s="10" t="s">
        <v>115</v>
      </c>
      <c r="I632" s="10" t="s">
        <v>1103</v>
      </c>
      <c r="J632" s="157">
        <v>1723</v>
      </c>
      <c r="K632" s="8">
        <v>1809</v>
      </c>
      <c r="L632" s="156">
        <f t="shared" si="45"/>
        <v>0.05</v>
      </c>
      <c r="M632" s="125">
        <f>VLOOKUP(F632,Оглавление!$J$4:$K$39,2,FALSE)</f>
        <v>0</v>
      </c>
      <c r="N632" s="8">
        <f t="shared" si="44"/>
        <v>1809</v>
      </c>
      <c r="O632" s="105"/>
      <c r="P632" s="8">
        <f t="shared" si="47"/>
        <v>0</v>
      </c>
      <c r="Q632" s="5" t="s">
        <v>1110</v>
      </c>
      <c r="R632" s="14" t="s">
        <v>1107</v>
      </c>
      <c r="S632" s="10" t="s">
        <v>1213</v>
      </c>
      <c r="T632" s="13" t="s">
        <v>12</v>
      </c>
      <c r="U632" s="13" t="s">
        <v>12</v>
      </c>
      <c r="V632" s="5">
        <v>0.22500000000000001</v>
      </c>
      <c r="W632" s="5">
        <v>6.3199999999999997E-4</v>
      </c>
      <c r="X632" s="5">
        <v>5</v>
      </c>
      <c r="Y632" s="5">
        <v>310</v>
      </c>
      <c r="Z632" s="5">
        <v>300</v>
      </c>
      <c r="AA632" s="5">
        <v>34</v>
      </c>
      <c r="AB632" s="5">
        <v>1.127</v>
      </c>
      <c r="AC632" s="5">
        <v>3.1619999999999999E-3</v>
      </c>
    </row>
    <row r="633" spans="1:29" ht="37" x14ac:dyDescent="0.5">
      <c r="A633" s="19"/>
      <c r="B633" s="5">
        <v>616</v>
      </c>
      <c r="C633" s="164"/>
      <c r="D633" s="118">
        <v>1237109</v>
      </c>
      <c r="E633" s="12" t="s">
        <v>804</v>
      </c>
      <c r="F633" s="11" t="s">
        <v>14</v>
      </c>
      <c r="G633" s="103" t="s">
        <v>149</v>
      </c>
      <c r="H633" s="10" t="s">
        <v>115</v>
      </c>
      <c r="I633" s="10" t="s">
        <v>1103</v>
      </c>
      <c r="J633" s="157">
        <v>2601</v>
      </c>
      <c r="K633" s="8">
        <v>2731</v>
      </c>
      <c r="L633" s="156">
        <f t="shared" si="45"/>
        <v>0.05</v>
      </c>
      <c r="M633" s="125">
        <f>VLOOKUP(F633,Оглавление!$J$4:$K$39,2,FALSE)</f>
        <v>0</v>
      </c>
      <c r="N633" s="8">
        <f t="shared" si="44"/>
        <v>2731</v>
      </c>
      <c r="O633" s="105"/>
      <c r="P633" s="8">
        <f t="shared" si="47"/>
        <v>0</v>
      </c>
      <c r="Q633" s="5" t="s">
        <v>1110</v>
      </c>
      <c r="R633" s="14" t="s">
        <v>1107</v>
      </c>
      <c r="S633" s="10" t="s">
        <v>1214</v>
      </c>
      <c r="T633" s="5" t="s">
        <v>12</v>
      </c>
      <c r="U633" s="13" t="s">
        <v>12</v>
      </c>
      <c r="V633" s="5">
        <v>0.35</v>
      </c>
      <c r="W633" s="5">
        <v>1.2930000000000001E-3</v>
      </c>
      <c r="X633" s="5">
        <v>1</v>
      </c>
      <c r="Y633" s="5">
        <v>195</v>
      </c>
      <c r="Z633" s="5">
        <v>170</v>
      </c>
      <c r="AA633" s="5">
        <v>39</v>
      </c>
      <c r="AB633" s="5">
        <v>0.35</v>
      </c>
      <c r="AC633" s="5">
        <v>1.2930000000000001E-3</v>
      </c>
    </row>
    <row r="634" spans="1:29" ht="24.7" x14ac:dyDescent="0.5">
      <c r="A634" s="19"/>
      <c r="B634" s="5">
        <v>617</v>
      </c>
      <c r="C634" s="164"/>
      <c r="D634" s="118">
        <v>1237110</v>
      </c>
      <c r="E634" s="12" t="s">
        <v>805</v>
      </c>
      <c r="F634" s="11" t="s">
        <v>14</v>
      </c>
      <c r="G634" s="103" t="s">
        <v>149</v>
      </c>
      <c r="H634" s="10" t="s">
        <v>115</v>
      </c>
      <c r="I634" s="10" t="s">
        <v>1103</v>
      </c>
      <c r="J634" s="157">
        <v>2601</v>
      </c>
      <c r="K634" s="8">
        <v>2731</v>
      </c>
      <c r="L634" s="156">
        <f t="shared" si="45"/>
        <v>0.05</v>
      </c>
      <c r="M634" s="125">
        <f>VLOOKUP(F634,Оглавление!$J$4:$K$39,2,FALSE)</f>
        <v>0</v>
      </c>
      <c r="N634" s="8">
        <f t="shared" si="44"/>
        <v>2731</v>
      </c>
      <c r="O634" s="105"/>
      <c r="P634" s="8">
        <f t="shared" si="47"/>
        <v>0</v>
      </c>
      <c r="Q634" s="5" t="s">
        <v>1110</v>
      </c>
      <c r="R634" s="14" t="s">
        <v>1107</v>
      </c>
      <c r="S634" s="10" t="s">
        <v>1215</v>
      </c>
      <c r="T634" s="5" t="s">
        <v>12</v>
      </c>
      <c r="U634" s="13" t="s">
        <v>12</v>
      </c>
      <c r="V634" s="5">
        <v>0.33100000000000002</v>
      </c>
      <c r="W634" s="5">
        <v>1.359E-3</v>
      </c>
      <c r="X634" s="5">
        <v>1</v>
      </c>
      <c r="Y634" s="5">
        <v>195</v>
      </c>
      <c r="Z634" s="5">
        <v>170</v>
      </c>
      <c r="AA634" s="5">
        <v>41</v>
      </c>
      <c r="AB634" s="5">
        <v>0.33100000000000002</v>
      </c>
      <c r="AC634" s="5">
        <v>1.359E-3</v>
      </c>
    </row>
    <row r="635" spans="1:29" ht="37" x14ac:dyDescent="0.5">
      <c r="A635" s="19"/>
      <c r="B635" s="5">
        <v>618</v>
      </c>
      <c r="C635" s="164"/>
      <c r="D635" s="118">
        <v>1237111</v>
      </c>
      <c r="E635" s="12" t="s">
        <v>806</v>
      </c>
      <c r="F635" s="11" t="s">
        <v>14</v>
      </c>
      <c r="G635" s="103" t="s">
        <v>149</v>
      </c>
      <c r="H635" s="10" t="s">
        <v>115</v>
      </c>
      <c r="I635" s="10" t="s">
        <v>1103</v>
      </c>
      <c r="J635" s="157">
        <v>2657</v>
      </c>
      <c r="K635" s="8">
        <v>2790</v>
      </c>
      <c r="L635" s="156">
        <f t="shared" si="45"/>
        <v>0.05</v>
      </c>
      <c r="M635" s="125">
        <f>VLOOKUP(F635,Оглавление!$J$4:$K$39,2,FALSE)</f>
        <v>0</v>
      </c>
      <c r="N635" s="8">
        <f t="shared" si="44"/>
        <v>2790</v>
      </c>
      <c r="O635" s="105"/>
      <c r="P635" s="8">
        <f t="shared" si="47"/>
        <v>0</v>
      </c>
      <c r="Q635" s="5" t="s">
        <v>1110</v>
      </c>
      <c r="R635" s="14" t="s">
        <v>1107</v>
      </c>
      <c r="S635" s="10" t="s">
        <v>1216</v>
      </c>
      <c r="T635" s="5" t="s">
        <v>12</v>
      </c>
      <c r="U635" s="13" t="s">
        <v>12</v>
      </c>
      <c r="V635" s="5">
        <v>0.42399999999999999</v>
      </c>
      <c r="W635" s="5">
        <v>1.392E-3</v>
      </c>
      <c r="X635" s="5">
        <v>1</v>
      </c>
      <c r="Y635" s="5">
        <v>195</v>
      </c>
      <c r="Z635" s="5">
        <v>170</v>
      </c>
      <c r="AA635" s="5">
        <v>42</v>
      </c>
      <c r="AB635" s="5">
        <v>0.42399999999999999</v>
      </c>
      <c r="AC635" s="5">
        <v>1.392E-3</v>
      </c>
    </row>
    <row r="636" spans="1:29" ht="37" x14ac:dyDescent="0.5">
      <c r="A636" s="19"/>
      <c r="B636" s="5">
        <v>619</v>
      </c>
      <c r="C636" s="164"/>
      <c r="D636" s="118">
        <v>1237112</v>
      </c>
      <c r="E636" s="12" t="s">
        <v>807</v>
      </c>
      <c r="F636" s="11" t="s">
        <v>14</v>
      </c>
      <c r="G636" s="103" t="s">
        <v>149</v>
      </c>
      <c r="H636" s="10" t="s">
        <v>115</v>
      </c>
      <c r="I636" s="10" t="s">
        <v>1103</v>
      </c>
      <c r="J636" s="157">
        <v>2657</v>
      </c>
      <c r="K636" s="8">
        <v>2790</v>
      </c>
      <c r="L636" s="156">
        <f t="shared" si="45"/>
        <v>0.05</v>
      </c>
      <c r="M636" s="125">
        <f>VLOOKUP(F636,Оглавление!$J$4:$K$39,2,FALSE)</f>
        <v>0</v>
      </c>
      <c r="N636" s="8">
        <f t="shared" si="44"/>
        <v>2790</v>
      </c>
      <c r="O636" s="105"/>
      <c r="P636" s="8">
        <f t="shared" si="47"/>
        <v>0</v>
      </c>
      <c r="Q636" s="5" t="s">
        <v>1110</v>
      </c>
      <c r="R636" s="14" t="s">
        <v>1107</v>
      </c>
      <c r="S636" s="10" t="s">
        <v>1217</v>
      </c>
      <c r="T636" s="5" t="s">
        <v>12</v>
      </c>
      <c r="U636" s="13" t="s">
        <v>12</v>
      </c>
      <c r="V636" s="5">
        <v>0.35799999999999998</v>
      </c>
      <c r="W636" s="5">
        <v>1.392E-3</v>
      </c>
      <c r="X636" s="5">
        <v>1</v>
      </c>
      <c r="Y636" s="5">
        <v>195</v>
      </c>
      <c r="Z636" s="5">
        <v>170</v>
      </c>
      <c r="AA636" s="5">
        <v>42</v>
      </c>
      <c r="AB636" s="5">
        <v>0.35799999999999998</v>
      </c>
      <c r="AC636" s="5">
        <v>1.392E-3</v>
      </c>
    </row>
    <row r="637" spans="1:29" ht="37" x14ac:dyDescent="0.5">
      <c r="A637" s="19"/>
      <c r="B637" s="5">
        <v>620</v>
      </c>
      <c r="C637" s="164"/>
      <c r="D637" s="118">
        <v>1237113</v>
      </c>
      <c r="E637" s="12" t="s">
        <v>808</v>
      </c>
      <c r="F637" s="11" t="s">
        <v>14</v>
      </c>
      <c r="G637" s="103" t="s">
        <v>149</v>
      </c>
      <c r="H637" s="10" t="s">
        <v>115</v>
      </c>
      <c r="I637" s="10" t="s">
        <v>1103</v>
      </c>
      <c r="J637" s="157">
        <v>3020</v>
      </c>
      <c r="K637" s="8">
        <v>3171</v>
      </c>
      <c r="L637" s="156">
        <f t="shared" si="45"/>
        <v>0.05</v>
      </c>
      <c r="M637" s="125">
        <f>VLOOKUP(F637,Оглавление!$J$4:$K$39,2,FALSE)</f>
        <v>0</v>
      </c>
      <c r="N637" s="8">
        <f t="shared" si="44"/>
        <v>3171</v>
      </c>
      <c r="O637" s="105"/>
      <c r="P637" s="8">
        <f t="shared" si="47"/>
        <v>0</v>
      </c>
      <c r="Q637" s="5" t="s">
        <v>1110</v>
      </c>
      <c r="R637" s="14" t="s">
        <v>1107</v>
      </c>
      <c r="S637" s="10" t="s">
        <v>1218</v>
      </c>
      <c r="T637" s="5" t="s">
        <v>12</v>
      </c>
      <c r="U637" s="13" t="s">
        <v>12</v>
      </c>
      <c r="V637" s="5">
        <v>0.45400000000000001</v>
      </c>
      <c r="W637" s="5">
        <v>1.392E-3</v>
      </c>
      <c r="X637" s="5">
        <v>1</v>
      </c>
      <c r="Y637" s="5">
        <v>195</v>
      </c>
      <c r="Z637" s="5">
        <v>170</v>
      </c>
      <c r="AA637" s="5">
        <v>42</v>
      </c>
      <c r="AB637" s="5">
        <v>0.45400000000000001</v>
      </c>
      <c r="AC637" s="5">
        <v>1.392E-3</v>
      </c>
    </row>
    <row r="638" spans="1:29" ht="24.7" x14ac:dyDescent="0.5">
      <c r="A638" s="19"/>
      <c r="B638" s="5">
        <v>621</v>
      </c>
      <c r="C638" s="164"/>
      <c r="D638" s="118">
        <v>1237151</v>
      </c>
      <c r="E638" s="12" t="s">
        <v>809</v>
      </c>
      <c r="F638" s="11" t="s">
        <v>14</v>
      </c>
      <c r="G638" s="103" t="s">
        <v>149</v>
      </c>
      <c r="H638" s="10" t="s">
        <v>115</v>
      </c>
      <c r="I638" s="10" t="s">
        <v>1103</v>
      </c>
      <c r="J638" s="157">
        <v>364</v>
      </c>
      <c r="K638" s="8">
        <v>382</v>
      </c>
      <c r="L638" s="156">
        <f t="shared" si="45"/>
        <v>0.05</v>
      </c>
      <c r="M638" s="125">
        <f>VLOOKUP(F638,Оглавление!$J$4:$K$39,2,FALSE)</f>
        <v>0</v>
      </c>
      <c r="N638" s="8">
        <f t="shared" si="44"/>
        <v>382</v>
      </c>
      <c r="O638" s="105"/>
      <c r="P638" s="8">
        <f t="shared" si="47"/>
        <v>0</v>
      </c>
      <c r="Q638" s="5" t="s">
        <v>1110</v>
      </c>
      <c r="R638" s="14" t="s">
        <v>1107</v>
      </c>
      <c r="S638" s="10" t="s">
        <v>1219</v>
      </c>
      <c r="T638" s="5" t="s">
        <v>12</v>
      </c>
      <c r="U638" s="13" t="s">
        <v>12</v>
      </c>
      <c r="V638" s="5">
        <v>4.4999999999999998E-2</v>
      </c>
      <c r="W638" s="5">
        <v>8.2999999999999998E-5</v>
      </c>
      <c r="X638" s="5">
        <v>10</v>
      </c>
      <c r="Y638" s="5">
        <v>245</v>
      </c>
      <c r="Z638" s="5">
        <v>200</v>
      </c>
      <c r="AA638" s="5">
        <v>17</v>
      </c>
      <c r="AB638" s="5">
        <v>0.45100000000000001</v>
      </c>
      <c r="AC638" s="5">
        <v>8.3299999999999997E-4</v>
      </c>
    </row>
    <row r="639" spans="1:29" ht="24.7" x14ac:dyDescent="0.5">
      <c r="A639" s="19"/>
      <c r="B639" s="5">
        <v>622</v>
      </c>
      <c r="C639" s="164"/>
      <c r="D639" s="118">
        <v>1237152</v>
      </c>
      <c r="E639" s="12" t="s">
        <v>810</v>
      </c>
      <c r="F639" s="11" t="s">
        <v>14</v>
      </c>
      <c r="G639" s="103" t="s">
        <v>149</v>
      </c>
      <c r="H639" s="10" t="s">
        <v>115</v>
      </c>
      <c r="I639" s="10" t="s">
        <v>1103</v>
      </c>
      <c r="J639" s="157">
        <v>420</v>
      </c>
      <c r="K639" s="8">
        <v>441</v>
      </c>
      <c r="L639" s="156">
        <f t="shared" si="45"/>
        <v>0.05</v>
      </c>
      <c r="M639" s="125">
        <f>VLOOKUP(F639,Оглавление!$J$4:$K$39,2,FALSE)</f>
        <v>0</v>
      </c>
      <c r="N639" s="8">
        <f t="shared" si="44"/>
        <v>441</v>
      </c>
      <c r="O639" s="105"/>
      <c r="P639" s="8">
        <f t="shared" si="47"/>
        <v>0</v>
      </c>
      <c r="Q639" s="5" t="s">
        <v>1110</v>
      </c>
      <c r="R639" s="14" t="s">
        <v>1107</v>
      </c>
      <c r="S639" s="10" t="s">
        <v>1220</v>
      </c>
      <c r="T639" s="5" t="s">
        <v>12</v>
      </c>
      <c r="U639" s="13" t="s">
        <v>12</v>
      </c>
      <c r="V639" s="5">
        <v>6.2E-2</v>
      </c>
      <c r="W639" s="5">
        <v>6.9999999999999994E-5</v>
      </c>
      <c r="X639" s="5">
        <v>10</v>
      </c>
      <c r="Y639" s="5">
        <v>195</v>
      </c>
      <c r="Z639" s="5">
        <v>170</v>
      </c>
      <c r="AA639" s="5">
        <v>21</v>
      </c>
      <c r="AB639" s="5">
        <v>0.623</v>
      </c>
      <c r="AC639" s="5">
        <v>6.96E-4</v>
      </c>
    </row>
    <row r="640" spans="1:29" ht="24.7" x14ac:dyDescent="0.5">
      <c r="A640" s="19"/>
      <c r="B640" s="5">
        <v>623</v>
      </c>
      <c r="C640" s="164"/>
      <c r="D640" s="118">
        <v>1237153</v>
      </c>
      <c r="E640" s="12" t="s">
        <v>811</v>
      </c>
      <c r="F640" s="11" t="s">
        <v>14</v>
      </c>
      <c r="G640" s="103" t="s">
        <v>149</v>
      </c>
      <c r="H640" s="10" t="s">
        <v>115</v>
      </c>
      <c r="I640" s="10" t="s">
        <v>1103</v>
      </c>
      <c r="J640" s="157">
        <v>420</v>
      </c>
      <c r="K640" s="8">
        <v>441</v>
      </c>
      <c r="L640" s="156">
        <f t="shared" si="45"/>
        <v>0.05</v>
      </c>
      <c r="M640" s="125">
        <f>VLOOKUP(F640,Оглавление!$J$4:$K$39,2,FALSE)</f>
        <v>0</v>
      </c>
      <c r="N640" s="8">
        <f t="shared" si="44"/>
        <v>441</v>
      </c>
      <c r="O640" s="105"/>
      <c r="P640" s="8">
        <f t="shared" si="47"/>
        <v>0</v>
      </c>
      <c r="Q640" s="5" t="s">
        <v>1110</v>
      </c>
      <c r="R640" s="14" t="s">
        <v>1107</v>
      </c>
      <c r="S640" s="10" t="s">
        <v>1221</v>
      </c>
      <c r="T640" s="13" t="s">
        <v>12</v>
      </c>
      <c r="U640" s="13" t="s">
        <v>12</v>
      </c>
      <c r="V640" s="5">
        <v>5.2999999999999999E-2</v>
      </c>
      <c r="W640" s="5">
        <v>6.6000000000000005E-5</v>
      </c>
      <c r="X640" s="5">
        <v>10</v>
      </c>
      <c r="Y640" s="5">
        <v>195</v>
      </c>
      <c r="Z640" s="5">
        <v>170</v>
      </c>
      <c r="AA640" s="5">
        <v>20</v>
      </c>
      <c r="AB640" s="5">
        <v>0.52600000000000002</v>
      </c>
      <c r="AC640" s="5">
        <v>6.6299999999999996E-4</v>
      </c>
    </row>
    <row r="641" spans="1:29" ht="24.7" x14ac:dyDescent="0.5">
      <c r="A641" s="19"/>
      <c r="B641" s="5">
        <v>624</v>
      </c>
      <c r="C641" s="164"/>
      <c r="D641" s="118">
        <v>1237154</v>
      </c>
      <c r="E641" s="12" t="s">
        <v>812</v>
      </c>
      <c r="F641" s="11" t="s">
        <v>14</v>
      </c>
      <c r="G641" s="103" t="s">
        <v>149</v>
      </c>
      <c r="H641" s="10" t="s">
        <v>115</v>
      </c>
      <c r="I641" s="10" t="s">
        <v>1103</v>
      </c>
      <c r="J641" s="157">
        <v>443</v>
      </c>
      <c r="K641" s="8">
        <v>465</v>
      </c>
      <c r="L641" s="156">
        <f t="shared" si="45"/>
        <v>0.05</v>
      </c>
      <c r="M641" s="125">
        <f>VLOOKUP(F641,Оглавление!$J$4:$K$39,2,FALSE)</f>
        <v>0</v>
      </c>
      <c r="N641" s="8">
        <f t="shared" si="44"/>
        <v>465</v>
      </c>
      <c r="O641" s="105"/>
      <c r="P641" s="8">
        <f t="shared" si="47"/>
        <v>0</v>
      </c>
      <c r="Q641" s="5" t="s">
        <v>1110</v>
      </c>
      <c r="R641" s="14" t="s">
        <v>1107</v>
      </c>
      <c r="S641" s="10" t="s">
        <v>1222</v>
      </c>
      <c r="T641" s="13" t="s">
        <v>12</v>
      </c>
      <c r="U641" s="13" t="s">
        <v>12</v>
      </c>
      <c r="V641" s="5">
        <v>7.0000000000000007E-2</v>
      </c>
      <c r="W641" s="5">
        <v>8.0000000000000007E-5</v>
      </c>
      <c r="X641" s="5">
        <v>10</v>
      </c>
      <c r="Y641" s="5">
        <v>195</v>
      </c>
      <c r="Z641" s="5">
        <v>170</v>
      </c>
      <c r="AA641" s="5">
        <v>24</v>
      </c>
      <c r="AB641" s="5">
        <v>0.70399999999999996</v>
      </c>
      <c r="AC641" s="5">
        <v>7.9600000000000005E-4</v>
      </c>
    </row>
    <row r="642" spans="1:29" ht="24.7" x14ac:dyDescent="0.5">
      <c r="A642" s="19"/>
      <c r="B642" s="5">
        <v>625</v>
      </c>
      <c r="C642" s="164"/>
      <c r="D642" s="118">
        <v>1237156</v>
      </c>
      <c r="E642" s="12" t="s">
        <v>813</v>
      </c>
      <c r="F642" s="11" t="s">
        <v>14</v>
      </c>
      <c r="G642" s="103" t="s">
        <v>149</v>
      </c>
      <c r="H642" s="10" t="s">
        <v>115</v>
      </c>
      <c r="I642" s="10" t="s">
        <v>1103</v>
      </c>
      <c r="J642" s="157">
        <v>689</v>
      </c>
      <c r="K642" s="8">
        <v>723</v>
      </c>
      <c r="L642" s="156">
        <f t="shared" si="45"/>
        <v>0.05</v>
      </c>
      <c r="M642" s="125">
        <f>VLOOKUP(F642,Оглавление!$J$4:$K$39,2,FALSE)</f>
        <v>0</v>
      </c>
      <c r="N642" s="8">
        <f t="shared" si="44"/>
        <v>723</v>
      </c>
      <c r="O642" s="105"/>
      <c r="P642" s="8">
        <f t="shared" si="47"/>
        <v>0</v>
      </c>
      <c r="Q642" s="5" t="s">
        <v>1110</v>
      </c>
      <c r="R642" s="14" t="s">
        <v>1107</v>
      </c>
      <c r="S642" s="10" t="s">
        <v>1223</v>
      </c>
      <c r="T642" s="13" t="s">
        <v>12</v>
      </c>
      <c r="U642" s="13" t="s">
        <v>12</v>
      </c>
      <c r="V642" s="5">
        <v>8.7999999999999995E-2</v>
      </c>
      <c r="W642" s="5">
        <v>1.5699999999999999E-4</v>
      </c>
      <c r="X642" s="5">
        <v>10</v>
      </c>
      <c r="Y642" s="5">
        <v>245</v>
      </c>
      <c r="Z642" s="5">
        <v>200</v>
      </c>
      <c r="AA642" s="5">
        <v>32</v>
      </c>
      <c r="AB642" s="5">
        <v>0.878</v>
      </c>
      <c r="AC642" s="5">
        <v>1.5679999999999999E-3</v>
      </c>
    </row>
    <row r="643" spans="1:29" ht="24.7" x14ac:dyDescent="0.5">
      <c r="A643" s="19"/>
      <c r="B643" s="5">
        <v>626</v>
      </c>
      <c r="C643" s="164"/>
      <c r="D643" s="118">
        <v>1237157</v>
      </c>
      <c r="E643" s="12" t="s">
        <v>814</v>
      </c>
      <c r="F643" s="11" t="s">
        <v>14</v>
      </c>
      <c r="G643" s="103" t="s">
        <v>149</v>
      </c>
      <c r="H643" s="10" t="s">
        <v>115</v>
      </c>
      <c r="I643" s="10" t="s">
        <v>1103</v>
      </c>
      <c r="J643" s="157">
        <v>716</v>
      </c>
      <c r="K643" s="8">
        <v>752</v>
      </c>
      <c r="L643" s="156">
        <f t="shared" si="45"/>
        <v>0.05</v>
      </c>
      <c r="M643" s="125">
        <f>VLOOKUP(F643,Оглавление!$J$4:$K$39,2,FALSE)</f>
        <v>0</v>
      </c>
      <c r="N643" s="8">
        <f t="shared" si="44"/>
        <v>752</v>
      </c>
      <c r="O643" s="105"/>
      <c r="P643" s="8">
        <f t="shared" si="47"/>
        <v>0</v>
      </c>
      <c r="Q643" s="5" t="s">
        <v>1110</v>
      </c>
      <c r="R643" s="14" t="s">
        <v>1107</v>
      </c>
      <c r="S643" s="10" t="s">
        <v>1224</v>
      </c>
      <c r="T643" s="13" t="s">
        <v>12</v>
      </c>
      <c r="U643" s="13" t="s">
        <v>12</v>
      </c>
      <c r="V643" s="5">
        <v>0.12</v>
      </c>
      <c r="W643" s="5">
        <v>1.8100000000000001E-4</v>
      </c>
      <c r="X643" s="5">
        <v>10</v>
      </c>
      <c r="Y643" s="5">
        <v>245</v>
      </c>
      <c r="Z643" s="5">
        <v>200</v>
      </c>
      <c r="AA643" s="5">
        <v>37</v>
      </c>
      <c r="AB643" s="5">
        <v>1.1970000000000001</v>
      </c>
      <c r="AC643" s="5">
        <v>1.8129999999999999E-3</v>
      </c>
    </row>
    <row r="644" spans="1:29" ht="24.7" x14ac:dyDescent="0.5">
      <c r="A644" s="19"/>
      <c r="B644" s="5">
        <v>627</v>
      </c>
      <c r="C644" s="164"/>
      <c r="D644" s="118">
        <v>1237158</v>
      </c>
      <c r="E644" s="12" t="s">
        <v>815</v>
      </c>
      <c r="F644" s="11" t="s">
        <v>14</v>
      </c>
      <c r="G644" s="103" t="s">
        <v>149</v>
      </c>
      <c r="H644" s="10" t="s">
        <v>115</v>
      </c>
      <c r="I644" s="10" t="s">
        <v>1103</v>
      </c>
      <c r="J644" s="157">
        <v>812</v>
      </c>
      <c r="K644" s="8">
        <v>853</v>
      </c>
      <c r="L644" s="156">
        <f t="shared" si="45"/>
        <v>0.05</v>
      </c>
      <c r="M644" s="125">
        <f>VLOOKUP(F644,Оглавление!$J$4:$K$39,2,FALSE)</f>
        <v>0</v>
      </c>
      <c r="N644" s="8">
        <f t="shared" si="44"/>
        <v>853</v>
      </c>
      <c r="O644" s="105"/>
      <c r="P644" s="8">
        <f t="shared" si="47"/>
        <v>0</v>
      </c>
      <c r="Q644" s="5" t="s">
        <v>1110</v>
      </c>
      <c r="R644" s="14" t="s">
        <v>1107</v>
      </c>
      <c r="S644" s="10" t="s">
        <v>1225</v>
      </c>
      <c r="T644" s="13" t="s">
        <v>12</v>
      </c>
      <c r="U644" s="13" t="s">
        <v>12</v>
      </c>
      <c r="V644" s="5">
        <v>0.126</v>
      </c>
      <c r="W644" s="5">
        <v>2.7300000000000002E-4</v>
      </c>
      <c r="X644" s="5">
        <v>5</v>
      </c>
      <c r="Y644" s="5">
        <v>175</v>
      </c>
      <c r="Z644" s="5">
        <v>200</v>
      </c>
      <c r="AA644" s="5">
        <v>39</v>
      </c>
      <c r="AB644" s="5">
        <v>0.63200000000000001</v>
      </c>
      <c r="AC644" s="5">
        <v>1.3649999999999999E-3</v>
      </c>
    </row>
    <row r="645" spans="1:29" ht="24.7" x14ac:dyDescent="0.5">
      <c r="A645" s="19"/>
      <c r="B645" s="5">
        <v>628</v>
      </c>
      <c r="C645" s="164"/>
      <c r="D645" s="118">
        <v>1237160</v>
      </c>
      <c r="E645" s="12" t="s">
        <v>816</v>
      </c>
      <c r="F645" s="11" t="s">
        <v>14</v>
      </c>
      <c r="G645" s="103" t="s">
        <v>149</v>
      </c>
      <c r="H645" s="10" t="s">
        <v>115</v>
      </c>
      <c r="I645" s="10" t="s">
        <v>1103</v>
      </c>
      <c r="J645" s="157">
        <v>1790</v>
      </c>
      <c r="K645" s="8">
        <v>1880</v>
      </c>
      <c r="L645" s="156">
        <f t="shared" si="45"/>
        <v>0.05</v>
      </c>
      <c r="M645" s="125">
        <f>VLOOKUP(F645,Оглавление!$J$4:$K$39,2,FALSE)</f>
        <v>0</v>
      </c>
      <c r="N645" s="8">
        <f t="shared" si="44"/>
        <v>1880</v>
      </c>
      <c r="O645" s="105"/>
      <c r="P645" s="8">
        <f t="shared" si="47"/>
        <v>0</v>
      </c>
      <c r="Q645" s="5" t="s">
        <v>1110</v>
      </c>
      <c r="R645" s="14" t="s">
        <v>1107</v>
      </c>
      <c r="S645" s="10" t="s">
        <v>1226</v>
      </c>
      <c r="T645" s="13" t="s">
        <v>12</v>
      </c>
      <c r="U645" s="13" t="s">
        <v>12</v>
      </c>
      <c r="V645" s="5">
        <v>0.26300000000000001</v>
      </c>
      <c r="W645" s="5">
        <v>2.4499999999999999E-3</v>
      </c>
      <c r="X645" s="5">
        <v>1</v>
      </c>
      <c r="Y645" s="5">
        <v>245</v>
      </c>
      <c r="Z645" s="5">
        <v>200</v>
      </c>
      <c r="AA645" s="5">
        <v>50</v>
      </c>
      <c r="AB645" s="5">
        <v>0.26300000000000001</v>
      </c>
      <c r="AC645" s="5">
        <v>2.4499999999999999E-3</v>
      </c>
    </row>
    <row r="646" spans="1:29" ht="24.7" x14ac:dyDescent="0.5">
      <c r="A646" s="19"/>
      <c r="B646" s="5">
        <v>629</v>
      </c>
      <c r="C646" s="164"/>
      <c r="D646" s="118">
        <v>1237171</v>
      </c>
      <c r="E646" s="12" t="s">
        <v>817</v>
      </c>
      <c r="F646" s="11" t="s">
        <v>14</v>
      </c>
      <c r="G646" s="103" t="s">
        <v>149</v>
      </c>
      <c r="H646" s="10" t="s">
        <v>115</v>
      </c>
      <c r="I646" s="10" t="s">
        <v>1103</v>
      </c>
      <c r="J646" s="157">
        <v>342</v>
      </c>
      <c r="K646" s="8">
        <v>359</v>
      </c>
      <c r="L646" s="156">
        <f t="shared" si="45"/>
        <v>0.05</v>
      </c>
      <c r="M646" s="125">
        <f>VLOOKUP(F646,Оглавление!$J$4:$K$39,2,FALSE)</f>
        <v>0</v>
      </c>
      <c r="N646" s="8">
        <f t="shared" si="44"/>
        <v>359</v>
      </c>
      <c r="O646" s="105"/>
      <c r="P646" s="8">
        <f t="shared" si="47"/>
        <v>0</v>
      </c>
      <c r="Q646" s="5" t="s">
        <v>1110</v>
      </c>
      <c r="R646" s="14" t="s">
        <v>1107</v>
      </c>
      <c r="S646" s="10" t="s">
        <v>1227</v>
      </c>
      <c r="T646" s="13" t="s">
        <v>12</v>
      </c>
      <c r="U646" s="13" t="s">
        <v>12</v>
      </c>
      <c r="V646" s="5">
        <v>5.3999999999999999E-2</v>
      </c>
      <c r="W646" s="5">
        <v>9.0000000000000006E-5</v>
      </c>
      <c r="X646" s="5">
        <v>10</v>
      </c>
      <c r="Y646" s="5">
        <v>195</v>
      </c>
      <c r="Z646" s="5">
        <v>170</v>
      </c>
      <c r="AA646" s="5">
        <v>27</v>
      </c>
      <c r="AB646" s="5">
        <v>0.54300000000000004</v>
      </c>
      <c r="AC646" s="5">
        <v>8.9499999999999996E-4</v>
      </c>
    </row>
    <row r="647" spans="1:29" ht="24.7" x14ac:dyDescent="0.5">
      <c r="A647" s="19"/>
      <c r="B647" s="5">
        <v>630</v>
      </c>
      <c r="C647" s="164"/>
      <c r="D647" s="118">
        <v>1237187</v>
      </c>
      <c r="E647" s="6" t="s">
        <v>818</v>
      </c>
      <c r="F647" s="11" t="s">
        <v>14</v>
      </c>
      <c r="G647" s="103" t="s">
        <v>149</v>
      </c>
      <c r="H647" s="10" t="s">
        <v>115</v>
      </c>
      <c r="I647" s="10" t="s">
        <v>1103</v>
      </c>
      <c r="J647" s="157">
        <v>438</v>
      </c>
      <c r="K647" s="8">
        <v>460</v>
      </c>
      <c r="L647" s="156">
        <f t="shared" si="45"/>
        <v>0.05</v>
      </c>
      <c r="M647" s="125">
        <f>VLOOKUP(F647,Оглавление!$J$4:$K$39,2,FALSE)</f>
        <v>0</v>
      </c>
      <c r="N647" s="8">
        <f t="shared" ref="N647:N710" si="48">K647*(1-M647)</f>
        <v>460</v>
      </c>
      <c r="O647" s="105"/>
      <c r="P647" s="8">
        <f t="shared" si="47"/>
        <v>0</v>
      </c>
      <c r="Q647" s="5" t="s">
        <v>1110</v>
      </c>
      <c r="R647" s="14" t="s">
        <v>1107</v>
      </c>
      <c r="S647" s="10">
        <v>1135853</v>
      </c>
      <c r="T647" s="13" t="s">
        <v>12</v>
      </c>
      <c r="U647" s="13" t="s">
        <v>12</v>
      </c>
      <c r="V647" s="5">
        <v>6.5000000000000002E-2</v>
      </c>
      <c r="W647" s="5">
        <v>1.16E-4</v>
      </c>
      <c r="X647" s="5">
        <v>10</v>
      </c>
      <c r="Y647" s="5">
        <v>200</v>
      </c>
      <c r="Z647" s="5">
        <v>170</v>
      </c>
      <c r="AA647" s="5">
        <v>34</v>
      </c>
      <c r="AB647" s="5">
        <v>0.65200000000000002</v>
      </c>
      <c r="AC647" s="5">
        <v>1.1559999999999999E-3</v>
      </c>
    </row>
    <row r="648" spans="1:29" ht="24.7" x14ac:dyDescent="0.5">
      <c r="A648" s="19"/>
      <c r="B648" s="5">
        <v>631</v>
      </c>
      <c r="C648" s="164"/>
      <c r="D648" s="118">
        <v>1237172</v>
      </c>
      <c r="E648" s="12" t="s">
        <v>819</v>
      </c>
      <c r="F648" s="11" t="s">
        <v>14</v>
      </c>
      <c r="G648" s="103" t="s">
        <v>149</v>
      </c>
      <c r="H648" s="10" t="s">
        <v>115</v>
      </c>
      <c r="I648" s="10" t="s">
        <v>1103</v>
      </c>
      <c r="J648" s="157">
        <v>370</v>
      </c>
      <c r="K648" s="8">
        <v>389</v>
      </c>
      <c r="L648" s="156">
        <f t="shared" si="45"/>
        <v>0.05</v>
      </c>
      <c r="M648" s="125">
        <f>VLOOKUP(F648,Оглавление!$J$4:$K$39,2,FALSE)</f>
        <v>0</v>
      </c>
      <c r="N648" s="8">
        <f t="shared" si="48"/>
        <v>389</v>
      </c>
      <c r="O648" s="105"/>
      <c r="P648" s="8">
        <f t="shared" si="47"/>
        <v>0</v>
      </c>
      <c r="Q648" s="5" t="s">
        <v>1110</v>
      </c>
      <c r="R648" s="14" t="s">
        <v>1107</v>
      </c>
      <c r="S648" s="10" t="s">
        <v>1228</v>
      </c>
      <c r="T648" s="13" t="s">
        <v>12</v>
      </c>
      <c r="U648" s="13" t="s">
        <v>12</v>
      </c>
      <c r="V648" s="5">
        <v>5.8999999999999997E-2</v>
      </c>
      <c r="W648" s="5">
        <v>9.5000000000000005E-5</v>
      </c>
      <c r="X648" s="5">
        <v>10</v>
      </c>
      <c r="Y648" s="5">
        <v>200</v>
      </c>
      <c r="Z648" s="5">
        <v>175</v>
      </c>
      <c r="AA648" s="5">
        <v>27</v>
      </c>
      <c r="AB648" s="5">
        <v>0.59399999999999997</v>
      </c>
      <c r="AC648" s="5">
        <v>9.4499999999999998E-4</v>
      </c>
    </row>
    <row r="649" spans="1:29" ht="24.7" x14ac:dyDescent="0.5">
      <c r="A649" s="19"/>
      <c r="B649" s="5">
        <v>632</v>
      </c>
      <c r="C649" s="164"/>
      <c r="D649" s="118">
        <v>1237173</v>
      </c>
      <c r="E649" s="12" t="s">
        <v>820</v>
      </c>
      <c r="F649" s="11" t="s">
        <v>14</v>
      </c>
      <c r="G649" s="103" t="s">
        <v>149</v>
      </c>
      <c r="H649" s="10" t="s">
        <v>115</v>
      </c>
      <c r="I649" s="10" t="s">
        <v>1103</v>
      </c>
      <c r="J649" s="157">
        <v>448</v>
      </c>
      <c r="K649" s="8">
        <v>470</v>
      </c>
      <c r="L649" s="156">
        <f t="shared" si="45"/>
        <v>0.05</v>
      </c>
      <c r="M649" s="125">
        <f>VLOOKUP(F649,Оглавление!$J$4:$K$39,2,FALSE)</f>
        <v>0</v>
      </c>
      <c r="N649" s="8">
        <f t="shared" si="48"/>
        <v>470</v>
      </c>
      <c r="O649" s="105"/>
      <c r="P649" s="8">
        <f t="shared" si="47"/>
        <v>0</v>
      </c>
      <c r="Q649" s="5" t="s">
        <v>1110</v>
      </c>
      <c r="R649" s="14" t="s">
        <v>1107</v>
      </c>
      <c r="S649" s="10" t="s">
        <v>1229</v>
      </c>
      <c r="T649" s="13" t="s">
        <v>12</v>
      </c>
      <c r="U649" s="13" t="s">
        <v>12</v>
      </c>
      <c r="V649" s="5">
        <v>7.1999999999999995E-2</v>
      </c>
      <c r="W649" s="5">
        <v>1.1900000000000001E-4</v>
      </c>
      <c r="X649" s="5">
        <v>10</v>
      </c>
      <c r="Y649" s="5">
        <v>200</v>
      </c>
      <c r="Z649" s="5">
        <v>175</v>
      </c>
      <c r="AA649" s="5">
        <v>34</v>
      </c>
      <c r="AB649" s="5">
        <v>0.72299999999999998</v>
      </c>
      <c r="AC649" s="5">
        <v>1.1900000000000001E-3</v>
      </c>
    </row>
    <row r="650" spans="1:29" ht="24.7" x14ac:dyDescent="0.5">
      <c r="A650" s="19"/>
      <c r="B650" s="5">
        <v>633</v>
      </c>
      <c r="C650" s="164"/>
      <c r="D650" s="118">
        <v>1237175</v>
      </c>
      <c r="E650" s="12" t="s">
        <v>821</v>
      </c>
      <c r="F650" s="11" t="s">
        <v>14</v>
      </c>
      <c r="G650" s="103" t="s">
        <v>149</v>
      </c>
      <c r="H650" s="10" t="s">
        <v>115</v>
      </c>
      <c r="I650" s="10" t="s">
        <v>1103</v>
      </c>
      <c r="J650" s="157">
        <v>700</v>
      </c>
      <c r="K650" s="8">
        <v>735</v>
      </c>
      <c r="L650" s="156">
        <f t="shared" si="45"/>
        <v>0.05</v>
      </c>
      <c r="M650" s="125">
        <f>VLOOKUP(F650,Оглавление!$J$4:$K$39,2,FALSE)</f>
        <v>0</v>
      </c>
      <c r="N650" s="8">
        <f t="shared" si="48"/>
        <v>735</v>
      </c>
      <c r="O650" s="105"/>
      <c r="P650" s="8">
        <f t="shared" si="47"/>
        <v>0</v>
      </c>
      <c r="Q650" s="5" t="s">
        <v>1110</v>
      </c>
      <c r="R650" s="14" t="s">
        <v>1107</v>
      </c>
      <c r="S650" s="10" t="s">
        <v>1230</v>
      </c>
      <c r="T650" s="13" t="s">
        <v>12</v>
      </c>
      <c r="U650" s="13" t="s">
        <v>12</v>
      </c>
      <c r="V650" s="5">
        <v>9.0999999999999998E-2</v>
      </c>
      <c r="W650" s="5">
        <v>2.0100000000000001E-4</v>
      </c>
      <c r="X650" s="5">
        <v>10</v>
      </c>
      <c r="Y650" s="5">
        <v>245</v>
      </c>
      <c r="Z650" s="5">
        <v>200</v>
      </c>
      <c r="AA650" s="5">
        <v>41</v>
      </c>
      <c r="AB650" s="5">
        <v>0.90600000000000003</v>
      </c>
      <c r="AC650" s="5">
        <v>2.0089999999999999E-3</v>
      </c>
    </row>
    <row r="651" spans="1:29" ht="24.7" x14ac:dyDescent="0.5">
      <c r="A651" s="19"/>
      <c r="B651" s="5">
        <v>634</v>
      </c>
      <c r="C651" s="164"/>
      <c r="D651" s="118">
        <v>1237176</v>
      </c>
      <c r="E651" s="12" t="s">
        <v>822</v>
      </c>
      <c r="F651" s="11" t="s">
        <v>14</v>
      </c>
      <c r="G651" s="103" t="s">
        <v>149</v>
      </c>
      <c r="H651" s="10" t="s">
        <v>115</v>
      </c>
      <c r="I651" s="10" t="s">
        <v>1103</v>
      </c>
      <c r="J651" s="157">
        <v>716</v>
      </c>
      <c r="K651" s="8">
        <v>752</v>
      </c>
      <c r="L651" s="156">
        <f t="shared" si="45"/>
        <v>0.05</v>
      </c>
      <c r="M651" s="125">
        <f>VLOOKUP(F651,Оглавление!$J$4:$K$39,2,FALSE)</f>
        <v>0</v>
      </c>
      <c r="N651" s="8">
        <f t="shared" si="48"/>
        <v>752</v>
      </c>
      <c r="O651" s="105"/>
      <c r="P651" s="8">
        <f t="shared" si="47"/>
        <v>0</v>
      </c>
      <c r="Q651" s="5" t="s">
        <v>1110</v>
      </c>
      <c r="R651" s="14" t="s">
        <v>1107</v>
      </c>
      <c r="S651" s="10" t="s">
        <v>1231</v>
      </c>
      <c r="T651" s="5" t="s">
        <v>12</v>
      </c>
      <c r="U651" s="13" t="s">
        <v>12</v>
      </c>
      <c r="V651" s="5">
        <v>0.115</v>
      </c>
      <c r="W651" s="5">
        <v>2.0100000000000001E-4</v>
      </c>
      <c r="X651" s="5">
        <v>10</v>
      </c>
      <c r="Y651" s="5">
        <v>245</v>
      </c>
      <c r="Z651" s="5">
        <v>200</v>
      </c>
      <c r="AA651" s="5">
        <v>41</v>
      </c>
      <c r="AB651" s="5">
        <v>1.149</v>
      </c>
      <c r="AC651" s="5">
        <v>2.0089999999999999E-3</v>
      </c>
    </row>
    <row r="652" spans="1:29" ht="24.7" x14ac:dyDescent="0.5">
      <c r="A652" s="19"/>
      <c r="B652" s="5">
        <v>635</v>
      </c>
      <c r="C652" s="164"/>
      <c r="D652" s="118">
        <v>1237177</v>
      </c>
      <c r="E652" s="12" t="s">
        <v>823</v>
      </c>
      <c r="F652" s="11" t="s">
        <v>14</v>
      </c>
      <c r="G652" s="103" t="s">
        <v>149</v>
      </c>
      <c r="H652" s="10" t="s">
        <v>115</v>
      </c>
      <c r="I652" s="10" t="s">
        <v>1103</v>
      </c>
      <c r="J652" s="157">
        <v>783</v>
      </c>
      <c r="K652" s="8">
        <v>822</v>
      </c>
      <c r="L652" s="156">
        <f t="shared" si="45"/>
        <v>0.05</v>
      </c>
      <c r="M652" s="125">
        <f>VLOOKUP(F652,Оглавление!$J$4:$K$39,2,FALSE)</f>
        <v>0</v>
      </c>
      <c r="N652" s="8">
        <f t="shared" si="48"/>
        <v>822</v>
      </c>
      <c r="O652" s="105"/>
      <c r="P652" s="8">
        <f t="shared" si="47"/>
        <v>0</v>
      </c>
      <c r="Q652" s="5" t="s">
        <v>1110</v>
      </c>
      <c r="R652" s="14" t="s">
        <v>1107</v>
      </c>
      <c r="S652" s="10" t="s">
        <v>1232</v>
      </c>
      <c r="T652" s="5" t="s">
        <v>12</v>
      </c>
      <c r="U652" s="13" t="s">
        <v>12</v>
      </c>
      <c r="V652" s="5">
        <v>0.129</v>
      </c>
      <c r="W652" s="5">
        <v>2.7900000000000001E-4</v>
      </c>
      <c r="X652" s="5">
        <v>5</v>
      </c>
      <c r="Y652" s="5">
        <v>200</v>
      </c>
      <c r="Z652" s="5">
        <v>170</v>
      </c>
      <c r="AA652" s="5">
        <v>41</v>
      </c>
      <c r="AB652" s="5">
        <v>0.64400000000000002</v>
      </c>
      <c r="AC652" s="5">
        <v>1.3940000000000001E-3</v>
      </c>
    </row>
    <row r="653" spans="1:29" ht="24.7" x14ac:dyDescent="0.5">
      <c r="A653" s="19"/>
      <c r="B653" s="5">
        <v>636</v>
      </c>
      <c r="C653" s="164"/>
      <c r="D653" s="118">
        <v>1237179</v>
      </c>
      <c r="E653" s="12" t="s">
        <v>824</v>
      </c>
      <c r="F653" s="11" t="s">
        <v>14</v>
      </c>
      <c r="G653" s="103" t="s">
        <v>149</v>
      </c>
      <c r="H653" s="10" t="s">
        <v>115</v>
      </c>
      <c r="I653" s="10" t="s">
        <v>1103</v>
      </c>
      <c r="J653" s="157">
        <v>1790</v>
      </c>
      <c r="K653" s="8">
        <v>1880</v>
      </c>
      <c r="L653" s="156">
        <f t="shared" si="45"/>
        <v>0.05</v>
      </c>
      <c r="M653" s="125">
        <f>VLOOKUP(F653,Оглавление!$J$4:$K$39,2,FALSE)</f>
        <v>0</v>
      </c>
      <c r="N653" s="8">
        <f t="shared" si="48"/>
        <v>1880</v>
      </c>
      <c r="O653" s="105"/>
      <c r="P653" s="8">
        <f t="shared" si="47"/>
        <v>0</v>
      </c>
      <c r="Q653" s="5" t="s">
        <v>1110</v>
      </c>
      <c r="R653" s="14" t="s">
        <v>1107</v>
      </c>
      <c r="S653" s="10" t="s">
        <v>1233</v>
      </c>
      <c r="T653" s="5" t="s">
        <v>12</v>
      </c>
      <c r="U653" s="13" t="s">
        <v>12</v>
      </c>
      <c r="V653" s="5">
        <v>0.27200000000000002</v>
      </c>
      <c r="W653" s="5">
        <v>1.8200000000000001E-4</v>
      </c>
      <c r="X653" s="5">
        <v>1</v>
      </c>
      <c r="Y653" s="5">
        <v>70</v>
      </c>
      <c r="Z653" s="5">
        <v>51</v>
      </c>
      <c r="AA653" s="5">
        <v>51</v>
      </c>
      <c r="AB653" s="5">
        <v>0.27200000000000002</v>
      </c>
      <c r="AC653" s="5">
        <v>1.8200000000000001E-4</v>
      </c>
    </row>
    <row r="654" spans="1:29" ht="24.7" x14ac:dyDescent="0.5">
      <c r="A654" s="19"/>
      <c r="B654" s="5">
        <v>637</v>
      </c>
      <c r="C654" s="164"/>
      <c r="D654" s="118">
        <v>1237191</v>
      </c>
      <c r="E654" s="12" t="s">
        <v>825</v>
      </c>
      <c r="F654" s="11" t="s">
        <v>14</v>
      </c>
      <c r="G654" s="103" t="s">
        <v>149</v>
      </c>
      <c r="H654" s="10" t="s">
        <v>115</v>
      </c>
      <c r="I654" s="10" t="s">
        <v>1103</v>
      </c>
      <c r="J654" s="157">
        <v>420</v>
      </c>
      <c r="K654" s="8">
        <v>441</v>
      </c>
      <c r="L654" s="156">
        <f t="shared" si="45"/>
        <v>0.05</v>
      </c>
      <c r="M654" s="125">
        <f>VLOOKUP(F654,Оглавление!$J$4:$K$39,2,FALSE)</f>
        <v>0</v>
      </c>
      <c r="N654" s="8">
        <f t="shared" si="48"/>
        <v>441</v>
      </c>
      <c r="O654" s="105"/>
      <c r="P654" s="8">
        <f t="shared" si="47"/>
        <v>0</v>
      </c>
      <c r="Q654" s="5" t="s">
        <v>1110</v>
      </c>
      <c r="R654" s="14" t="s">
        <v>1107</v>
      </c>
      <c r="S654" s="10" t="s">
        <v>1234</v>
      </c>
      <c r="T654" s="5" t="s">
        <v>12</v>
      </c>
      <c r="U654" s="13" t="s">
        <v>12</v>
      </c>
      <c r="V654" s="5">
        <v>5.6000000000000001E-2</v>
      </c>
      <c r="W654" s="5">
        <v>8.6000000000000003E-5</v>
      </c>
      <c r="X654" s="5">
        <v>10</v>
      </c>
      <c r="Y654" s="5">
        <v>195</v>
      </c>
      <c r="Z654" s="5">
        <v>170</v>
      </c>
      <c r="AA654" s="5">
        <v>26</v>
      </c>
      <c r="AB654" s="5">
        <v>0.55600000000000005</v>
      </c>
      <c r="AC654" s="5">
        <v>8.6200000000000003E-4</v>
      </c>
    </row>
    <row r="655" spans="1:29" ht="24.7" x14ac:dyDescent="0.5">
      <c r="A655" s="19"/>
      <c r="B655" s="5">
        <v>638</v>
      </c>
      <c r="C655" s="164"/>
      <c r="D655" s="118">
        <v>1237192</v>
      </c>
      <c r="E655" s="12" t="s">
        <v>826</v>
      </c>
      <c r="F655" s="11" t="s">
        <v>14</v>
      </c>
      <c r="G655" s="103" t="s">
        <v>149</v>
      </c>
      <c r="H655" s="10" t="s">
        <v>115</v>
      </c>
      <c r="I655" s="10" t="s">
        <v>1103</v>
      </c>
      <c r="J655" s="157">
        <v>532</v>
      </c>
      <c r="K655" s="8">
        <v>559</v>
      </c>
      <c r="L655" s="156">
        <f t="shared" si="45"/>
        <v>0.05</v>
      </c>
      <c r="M655" s="125">
        <f>VLOOKUP(F655,Оглавление!$J$4:$K$39,2,FALSE)</f>
        <v>0</v>
      </c>
      <c r="N655" s="8">
        <f t="shared" si="48"/>
        <v>559</v>
      </c>
      <c r="O655" s="105"/>
      <c r="P655" s="8">
        <f t="shared" si="47"/>
        <v>0</v>
      </c>
      <c r="Q655" s="5" t="s">
        <v>1110</v>
      </c>
      <c r="R655" s="14" t="s">
        <v>1107</v>
      </c>
      <c r="S655" s="10" t="s">
        <v>1235</v>
      </c>
      <c r="T655" s="5" t="s">
        <v>12</v>
      </c>
      <c r="U655" s="13" t="s">
        <v>12</v>
      </c>
      <c r="V655" s="5">
        <v>7.9000000000000001E-2</v>
      </c>
      <c r="W655" s="5">
        <v>1.12E-4</v>
      </c>
      <c r="X655" s="5">
        <v>10</v>
      </c>
      <c r="Y655" s="5">
        <v>200</v>
      </c>
      <c r="Z655" s="5">
        <v>175</v>
      </c>
      <c r="AA655" s="5">
        <v>32</v>
      </c>
      <c r="AB655" s="5">
        <v>0.78800000000000003</v>
      </c>
      <c r="AC655" s="5">
        <v>1.1199999999999999E-3</v>
      </c>
    </row>
    <row r="656" spans="1:29" ht="24.7" x14ac:dyDescent="0.5">
      <c r="A656" s="19"/>
      <c r="B656" s="5">
        <v>639</v>
      </c>
      <c r="C656" s="164"/>
      <c r="D656" s="118">
        <v>1237193</v>
      </c>
      <c r="E656" s="12" t="s">
        <v>827</v>
      </c>
      <c r="F656" s="11" t="s">
        <v>14</v>
      </c>
      <c r="G656" s="103" t="s">
        <v>149</v>
      </c>
      <c r="H656" s="10" t="s">
        <v>115</v>
      </c>
      <c r="I656" s="10" t="s">
        <v>1103</v>
      </c>
      <c r="J656" s="157">
        <v>448</v>
      </c>
      <c r="K656" s="8">
        <v>470</v>
      </c>
      <c r="L656" s="156">
        <f t="shared" si="45"/>
        <v>0.05</v>
      </c>
      <c r="M656" s="125">
        <f>VLOOKUP(F656,Оглавление!$J$4:$K$39,2,FALSE)</f>
        <v>0</v>
      </c>
      <c r="N656" s="8">
        <f t="shared" si="48"/>
        <v>470</v>
      </c>
      <c r="O656" s="105"/>
      <c r="P656" s="8">
        <f t="shared" si="47"/>
        <v>0</v>
      </c>
      <c r="Q656" s="5" t="s">
        <v>1110</v>
      </c>
      <c r="R656" s="14" t="s">
        <v>1107</v>
      </c>
      <c r="S656" s="10" t="s">
        <v>1236</v>
      </c>
      <c r="T656" s="5" t="s">
        <v>12</v>
      </c>
      <c r="U656" s="13" t="s">
        <v>12</v>
      </c>
      <c r="V656" s="5">
        <v>6.5000000000000002E-2</v>
      </c>
      <c r="W656" s="5">
        <v>9.1000000000000003E-5</v>
      </c>
      <c r="X656" s="5">
        <v>10</v>
      </c>
      <c r="Y656" s="5">
        <v>200</v>
      </c>
      <c r="Z656" s="5">
        <v>175</v>
      </c>
      <c r="AA656" s="5">
        <v>26</v>
      </c>
      <c r="AB656" s="5">
        <v>0.65</v>
      </c>
      <c r="AC656" s="5">
        <v>9.1E-4</v>
      </c>
    </row>
    <row r="657" spans="1:29" ht="24.7" x14ac:dyDescent="0.5">
      <c r="A657" s="19"/>
      <c r="B657" s="5">
        <v>640</v>
      </c>
      <c r="C657" s="164"/>
      <c r="D657" s="118">
        <v>1237194</v>
      </c>
      <c r="E657" s="12" t="s">
        <v>828</v>
      </c>
      <c r="F657" s="11" t="s">
        <v>14</v>
      </c>
      <c r="G657" s="103" t="s">
        <v>149</v>
      </c>
      <c r="H657" s="10" t="s">
        <v>115</v>
      </c>
      <c r="I657" s="10" t="s">
        <v>1103</v>
      </c>
      <c r="J657" s="157">
        <v>588</v>
      </c>
      <c r="K657" s="8">
        <v>617</v>
      </c>
      <c r="L657" s="156">
        <f t="shared" si="45"/>
        <v>0.05</v>
      </c>
      <c r="M657" s="125">
        <f>VLOOKUP(F657,Оглавление!$J$4:$K$39,2,FALSE)</f>
        <v>0</v>
      </c>
      <c r="N657" s="8">
        <f t="shared" si="48"/>
        <v>617</v>
      </c>
      <c r="O657" s="105"/>
      <c r="P657" s="8">
        <f t="shared" si="47"/>
        <v>0</v>
      </c>
      <c r="Q657" s="5" t="s">
        <v>1110</v>
      </c>
      <c r="R657" s="14" t="s">
        <v>1107</v>
      </c>
      <c r="S657" s="10" t="s">
        <v>1237</v>
      </c>
      <c r="T657" s="5" t="s">
        <v>12</v>
      </c>
      <c r="U657" s="13" t="s">
        <v>12</v>
      </c>
      <c r="V657" s="5">
        <v>8.5999999999999993E-2</v>
      </c>
      <c r="W657" s="5">
        <v>1.16E-4</v>
      </c>
      <c r="X657" s="5">
        <v>10</v>
      </c>
      <c r="Y657" s="5">
        <v>200</v>
      </c>
      <c r="Z657" s="5">
        <v>175</v>
      </c>
      <c r="AA657" s="5">
        <v>33</v>
      </c>
      <c r="AB657" s="5">
        <v>0.85699999999999998</v>
      </c>
      <c r="AC657" s="5">
        <v>1.155E-3</v>
      </c>
    </row>
    <row r="658" spans="1:29" ht="24.7" x14ac:dyDescent="0.5">
      <c r="A658" s="19"/>
      <c r="B658" s="5">
        <v>641</v>
      </c>
      <c r="C658" s="164"/>
      <c r="D658" s="118">
        <v>1237195</v>
      </c>
      <c r="E658" s="12" t="s">
        <v>829</v>
      </c>
      <c r="F658" s="11" t="s">
        <v>14</v>
      </c>
      <c r="G658" s="103" t="s">
        <v>149</v>
      </c>
      <c r="H658" s="10" t="s">
        <v>115</v>
      </c>
      <c r="I658" s="10" t="s">
        <v>1103</v>
      </c>
      <c r="J658" s="157">
        <v>678</v>
      </c>
      <c r="K658" s="8">
        <v>712</v>
      </c>
      <c r="L658" s="156">
        <f t="shared" si="45"/>
        <v>0.05</v>
      </c>
      <c r="M658" s="125">
        <f>VLOOKUP(F658,Оглавление!$J$4:$K$39,2,FALSE)</f>
        <v>0</v>
      </c>
      <c r="N658" s="8">
        <f t="shared" si="48"/>
        <v>712</v>
      </c>
      <c r="O658" s="105"/>
      <c r="P658" s="8">
        <f t="shared" si="47"/>
        <v>0</v>
      </c>
      <c r="Q658" s="5" t="s">
        <v>1110</v>
      </c>
      <c r="R658" s="14" t="s">
        <v>1107</v>
      </c>
      <c r="S658" s="10" t="s">
        <v>1238</v>
      </c>
      <c r="T658" s="5" t="s">
        <v>12</v>
      </c>
      <c r="U658" s="13" t="s">
        <v>12</v>
      </c>
      <c r="V658" s="5">
        <v>0.114</v>
      </c>
      <c r="W658" s="5">
        <v>2.0100000000000001E-4</v>
      </c>
      <c r="X658" s="5">
        <v>10</v>
      </c>
      <c r="Y658" s="5">
        <v>245</v>
      </c>
      <c r="Z658" s="5">
        <v>200</v>
      </c>
      <c r="AA658" s="5">
        <v>41</v>
      </c>
      <c r="AB658" s="5">
        <v>1.135</v>
      </c>
      <c r="AC658" s="5">
        <v>2.0089999999999999E-3</v>
      </c>
    </row>
    <row r="659" spans="1:29" ht="24.7" x14ac:dyDescent="0.5">
      <c r="A659" s="19"/>
      <c r="B659" s="5">
        <v>642</v>
      </c>
      <c r="C659" s="164"/>
      <c r="D659" s="118">
        <v>1237196</v>
      </c>
      <c r="E659" s="12" t="s">
        <v>830</v>
      </c>
      <c r="F659" s="11" t="s">
        <v>14</v>
      </c>
      <c r="G659" s="103" t="s">
        <v>149</v>
      </c>
      <c r="H659" s="10" t="s">
        <v>115</v>
      </c>
      <c r="I659" s="10" t="s">
        <v>1103</v>
      </c>
      <c r="J659" s="157">
        <v>918</v>
      </c>
      <c r="K659" s="8">
        <v>964</v>
      </c>
      <c r="L659" s="156">
        <f t="shared" ref="L659:L701" si="49">ROUND(K659/J659-1,2)</f>
        <v>0.05</v>
      </c>
      <c r="M659" s="125">
        <f>VLOOKUP(F659,Оглавление!$J$4:$K$39,2,FALSE)</f>
        <v>0</v>
      </c>
      <c r="N659" s="8">
        <f t="shared" si="48"/>
        <v>964</v>
      </c>
      <c r="O659" s="105"/>
      <c r="P659" s="8">
        <f t="shared" si="47"/>
        <v>0</v>
      </c>
      <c r="Q659" s="5" t="s">
        <v>1110</v>
      </c>
      <c r="R659" s="14" t="s">
        <v>1107</v>
      </c>
      <c r="S659" s="10" t="s">
        <v>1239</v>
      </c>
      <c r="T659" s="5" t="s">
        <v>12</v>
      </c>
      <c r="U659" s="13" t="s">
        <v>12</v>
      </c>
      <c r="V659" s="5">
        <v>0.14499999999999999</v>
      </c>
      <c r="W659" s="5">
        <v>2.0100000000000001E-4</v>
      </c>
      <c r="X659" s="5">
        <v>10</v>
      </c>
      <c r="Y659" s="5">
        <v>245</v>
      </c>
      <c r="Z659" s="5">
        <v>200</v>
      </c>
      <c r="AA659" s="5">
        <v>41</v>
      </c>
      <c r="AB659" s="5">
        <v>1.4470000000000001</v>
      </c>
      <c r="AC659" s="5">
        <v>2.0089999999999999E-3</v>
      </c>
    </row>
    <row r="660" spans="1:29" ht="24.7" x14ac:dyDescent="0.5">
      <c r="A660" s="19"/>
      <c r="B660" s="5">
        <v>643</v>
      </c>
      <c r="C660" s="164"/>
      <c r="D660" s="118">
        <v>1237197</v>
      </c>
      <c r="E660" s="12" t="s">
        <v>831</v>
      </c>
      <c r="F660" s="11" t="s">
        <v>14</v>
      </c>
      <c r="G660" s="103" t="s">
        <v>149</v>
      </c>
      <c r="H660" s="10" t="s">
        <v>115</v>
      </c>
      <c r="I660" s="10" t="s">
        <v>1103</v>
      </c>
      <c r="J660" s="157">
        <v>1063</v>
      </c>
      <c r="K660" s="8">
        <v>1116</v>
      </c>
      <c r="L660" s="156">
        <f t="shared" si="49"/>
        <v>0.05</v>
      </c>
      <c r="M660" s="125">
        <f>VLOOKUP(F660,Оглавление!$J$4:$K$39,2,FALSE)</f>
        <v>0</v>
      </c>
      <c r="N660" s="8">
        <f t="shared" si="48"/>
        <v>1116</v>
      </c>
      <c r="O660" s="105"/>
      <c r="P660" s="8">
        <f t="shared" si="47"/>
        <v>0</v>
      </c>
      <c r="Q660" s="5" t="s">
        <v>1110</v>
      </c>
      <c r="R660" s="14" t="s">
        <v>1107</v>
      </c>
      <c r="S660" s="10" t="s">
        <v>1240</v>
      </c>
      <c r="T660" s="5" t="s">
        <v>12</v>
      </c>
      <c r="U660" s="13" t="s">
        <v>12</v>
      </c>
      <c r="V660" s="5">
        <v>0.183</v>
      </c>
      <c r="W660" s="5">
        <v>3.6400000000000001E-4</v>
      </c>
      <c r="X660" s="5">
        <v>5</v>
      </c>
      <c r="Y660" s="5">
        <v>200</v>
      </c>
      <c r="Z660" s="5">
        <v>175</v>
      </c>
      <c r="AA660" s="5">
        <v>52</v>
      </c>
      <c r="AB660" s="5">
        <v>0.91400000000000003</v>
      </c>
      <c r="AC660" s="5">
        <v>1.82E-3</v>
      </c>
    </row>
    <row r="661" spans="1:29" ht="24.7" x14ac:dyDescent="0.5">
      <c r="A661" s="19"/>
      <c r="B661" s="5">
        <v>644</v>
      </c>
      <c r="C661" s="164"/>
      <c r="D661" s="118">
        <v>1237199</v>
      </c>
      <c r="E661" s="12" t="s">
        <v>832</v>
      </c>
      <c r="F661" s="11" t="s">
        <v>14</v>
      </c>
      <c r="G661" s="103" t="s">
        <v>149</v>
      </c>
      <c r="H661" s="10" t="s">
        <v>115</v>
      </c>
      <c r="I661" s="10" t="s">
        <v>1103</v>
      </c>
      <c r="J661" s="157">
        <v>2069</v>
      </c>
      <c r="K661" s="8">
        <v>2172</v>
      </c>
      <c r="L661" s="156">
        <f t="shared" si="49"/>
        <v>0.05</v>
      </c>
      <c r="M661" s="125">
        <f>VLOOKUP(F661,Оглавление!$J$4:$K$39,2,FALSE)</f>
        <v>0</v>
      </c>
      <c r="N661" s="8">
        <f t="shared" si="48"/>
        <v>2172</v>
      </c>
      <c r="O661" s="105"/>
      <c r="P661" s="8">
        <f t="shared" si="47"/>
        <v>0</v>
      </c>
      <c r="Q661" s="5" t="s">
        <v>1110</v>
      </c>
      <c r="R661" s="14" t="s">
        <v>1107</v>
      </c>
      <c r="S661" s="10" t="s">
        <v>1241</v>
      </c>
      <c r="T661" s="5" t="s">
        <v>12</v>
      </c>
      <c r="U661" s="13" t="s">
        <v>12</v>
      </c>
      <c r="V661" s="5">
        <v>0.33200000000000002</v>
      </c>
      <c r="W661" s="5">
        <v>1.82E-3</v>
      </c>
      <c r="X661" s="5">
        <v>1</v>
      </c>
      <c r="Y661" s="5">
        <v>200</v>
      </c>
      <c r="Z661" s="5">
        <v>175</v>
      </c>
      <c r="AA661" s="5">
        <v>52</v>
      </c>
      <c r="AB661" s="5">
        <v>0.33200000000000002</v>
      </c>
      <c r="AC661" s="5">
        <v>1.82E-3</v>
      </c>
    </row>
    <row r="662" spans="1:29" ht="24.7" x14ac:dyDescent="0.5">
      <c r="A662" s="19"/>
      <c r="B662" s="5">
        <v>645</v>
      </c>
      <c r="C662" s="164"/>
      <c r="D662" s="118">
        <v>1237211</v>
      </c>
      <c r="E662" s="12" t="s">
        <v>833</v>
      </c>
      <c r="F662" s="11" t="s">
        <v>14</v>
      </c>
      <c r="G662" s="103" t="s">
        <v>149</v>
      </c>
      <c r="H662" s="10" t="s">
        <v>115</v>
      </c>
      <c r="I662" s="10" t="s">
        <v>1103</v>
      </c>
      <c r="J662" s="157">
        <v>459</v>
      </c>
      <c r="K662" s="8">
        <v>482</v>
      </c>
      <c r="L662" s="156">
        <f t="shared" si="49"/>
        <v>0.05</v>
      </c>
      <c r="M662" s="125">
        <f>VLOOKUP(F662,Оглавление!$J$4:$K$39,2,FALSE)</f>
        <v>0</v>
      </c>
      <c r="N662" s="8">
        <f t="shared" si="48"/>
        <v>482</v>
      </c>
      <c r="O662" s="105"/>
      <c r="P662" s="8">
        <f t="shared" si="47"/>
        <v>0</v>
      </c>
      <c r="Q662" s="5" t="s">
        <v>1110</v>
      </c>
      <c r="R662" s="14" t="s">
        <v>1107</v>
      </c>
      <c r="S662" s="10" t="s">
        <v>1242</v>
      </c>
      <c r="T662" s="13" t="s">
        <v>12</v>
      </c>
      <c r="U662" s="13" t="s">
        <v>12</v>
      </c>
      <c r="V662" s="5">
        <v>5.2999999999999999E-2</v>
      </c>
      <c r="W662" s="5">
        <v>7.7000000000000001E-5</v>
      </c>
      <c r="X662" s="5">
        <v>10</v>
      </c>
      <c r="Y662" s="5">
        <v>200</v>
      </c>
      <c r="Z662" s="5">
        <v>175</v>
      </c>
      <c r="AA662" s="5">
        <v>22</v>
      </c>
      <c r="AB662" s="5">
        <v>0.53100000000000003</v>
      </c>
      <c r="AC662" s="5">
        <v>7.6999999999999996E-4</v>
      </c>
    </row>
    <row r="663" spans="1:29" ht="24.7" x14ac:dyDescent="0.5">
      <c r="A663" s="19"/>
      <c r="B663" s="5">
        <v>646</v>
      </c>
      <c r="C663" s="164"/>
      <c r="D663" s="118">
        <v>1237220</v>
      </c>
      <c r="E663" s="68" t="s">
        <v>834</v>
      </c>
      <c r="F663" s="11" t="s">
        <v>14</v>
      </c>
      <c r="G663" s="103" t="s">
        <v>149</v>
      </c>
      <c r="H663" s="10" t="s">
        <v>115</v>
      </c>
      <c r="I663" s="10" t="s">
        <v>1103</v>
      </c>
      <c r="J663" s="157">
        <v>534</v>
      </c>
      <c r="K663" s="8">
        <v>561</v>
      </c>
      <c r="L663" s="156">
        <f t="shared" si="49"/>
        <v>0.05</v>
      </c>
      <c r="M663" s="125">
        <f>VLOOKUP(F663,Оглавление!$J$4:$K$39,2,FALSE)</f>
        <v>0</v>
      </c>
      <c r="N663" s="8">
        <f t="shared" si="48"/>
        <v>561</v>
      </c>
      <c r="O663" s="105"/>
      <c r="P663" s="8">
        <f t="shared" si="47"/>
        <v>0</v>
      </c>
      <c r="Q663" s="5" t="s">
        <v>1110</v>
      </c>
      <c r="R663" s="14" t="s">
        <v>1107</v>
      </c>
      <c r="S663" s="3" t="s">
        <v>12</v>
      </c>
      <c r="T663" s="13" t="s">
        <v>12</v>
      </c>
      <c r="U663" s="13" t="s">
        <v>12</v>
      </c>
      <c r="V663" s="5">
        <v>6.5000000000000002E-2</v>
      </c>
      <c r="W663" s="5">
        <v>8.6000000000000003E-5</v>
      </c>
      <c r="X663" s="5">
        <v>10</v>
      </c>
      <c r="Y663" s="5">
        <v>195</v>
      </c>
      <c r="Z663" s="5">
        <v>170</v>
      </c>
      <c r="AA663" s="5">
        <v>26</v>
      </c>
      <c r="AB663" s="5">
        <v>0.65300000000000002</v>
      </c>
      <c r="AC663" s="5">
        <v>8.6200000000000003E-4</v>
      </c>
    </row>
    <row r="664" spans="1:29" ht="24.7" x14ac:dyDescent="0.5">
      <c r="A664" s="19"/>
      <c r="B664" s="5">
        <v>647</v>
      </c>
      <c r="C664" s="164"/>
      <c r="D664" s="118">
        <v>1237213</v>
      </c>
      <c r="E664" s="12" t="s">
        <v>835</v>
      </c>
      <c r="F664" s="11" t="s">
        <v>14</v>
      </c>
      <c r="G664" s="103" t="s">
        <v>149</v>
      </c>
      <c r="H664" s="10" t="s">
        <v>115</v>
      </c>
      <c r="I664" s="10" t="s">
        <v>1103</v>
      </c>
      <c r="J664" s="157">
        <v>504</v>
      </c>
      <c r="K664" s="8">
        <v>529</v>
      </c>
      <c r="L664" s="156">
        <f t="shared" si="49"/>
        <v>0.05</v>
      </c>
      <c r="M664" s="125">
        <f>VLOOKUP(F664,Оглавление!$J$4:$K$39,2,FALSE)</f>
        <v>0</v>
      </c>
      <c r="N664" s="8">
        <f t="shared" si="48"/>
        <v>529</v>
      </c>
      <c r="O664" s="105"/>
      <c r="P664" s="8">
        <f t="shared" si="47"/>
        <v>0</v>
      </c>
      <c r="Q664" s="5" t="s">
        <v>1110</v>
      </c>
      <c r="R664" s="14" t="s">
        <v>1107</v>
      </c>
      <c r="S664" s="10" t="s">
        <v>1243</v>
      </c>
      <c r="T664" s="13" t="s">
        <v>12</v>
      </c>
      <c r="U664" s="13" t="s">
        <v>12</v>
      </c>
      <c r="V664" s="5">
        <v>6.4000000000000001E-2</v>
      </c>
      <c r="W664" s="5">
        <v>1.27E-4</v>
      </c>
      <c r="X664" s="5">
        <v>10</v>
      </c>
      <c r="Y664" s="5">
        <v>245</v>
      </c>
      <c r="Z664" s="5">
        <v>200</v>
      </c>
      <c r="AA664" s="5">
        <v>26</v>
      </c>
      <c r="AB664" s="5">
        <v>0.64300000000000002</v>
      </c>
      <c r="AC664" s="5">
        <v>1.274E-3</v>
      </c>
    </row>
    <row r="665" spans="1:29" ht="24.7" x14ac:dyDescent="0.5">
      <c r="A665" s="19"/>
      <c r="B665" s="5">
        <v>648</v>
      </c>
      <c r="C665" s="164"/>
      <c r="D665" s="118">
        <v>1237214</v>
      </c>
      <c r="E665" s="12" t="s">
        <v>836</v>
      </c>
      <c r="F665" s="11" t="s">
        <v>14</v>
      </c>
      <c r="G665" s="103" t="s">
        <v>149</v>
      </c>
      <c r="H665" s="10" t="s">
        <v>115</v>
      </c>
      <c r="I665" s="10" t="s">
        <v>1103</v>
      </c>
      <c r="J665" s="157">
        <v>555</v>
      </c>
      <c r="K665" s="8">
        <v>583</v>
      </c>
      <c r="L665" s="156">
        <f t="shared" si="49"/>
        <v>0.05</v>
      </c>
      <c r="M665" s="125">
        <f>VLOOKUP(F665,Оглавление!$J$4:$K$39,2,FALSE)</f>
        <v>0</v>
      </c>
      <c r="N665" s="8">
        <f t="shared" si="48"/>
        <v>583</v>
      </c>
      <c r="O665" s="105"/>
      <c r="P665" s="8">
        <f t="shared" si="47"/>
        <v>0</v>
      </c>
      <c r="Q665" s="5" t="s">
        <v>1110</v>
      </c>
      <c r="R665" s="14" t="s">
        <v>1107</v>
      </c>
      <c r="S665" s="10" t="s">
        <v>1244</v>
      </c>
      <c r="T665" s="13" t="s">
        <v>12</v>
      </c>
      <c r="U665" s="13" t="s">
        <v>12</v>
      </c>
      <c r="V665" s="5">
        <v>8.1000000000000003E-2</v>
      </c>
      <c r="W665" s="5">
        <v>1.27E-4</v>
      </c>
      <c r="X665" s="5">
        <v>10</v>
      </c>
      <c r="Y665" s="5">
        <v>245</v>
      </c>
      <c r="Z665" s="5">
        <v>200</v>
      </c>
      <c r="AA665" s="5">
        <v>26</v>
      </c>
      <c r="AB665" s="5">
        <v>0.80700000000000005</v>
      </c>
      <c r="AC665" s="5">
        <v>1.274E-3</v>
      </c>
    </row>
    <row r="666" spans="1:29" ht="24.7" x14ac:dyDescent="0.5">
      <c r="A666" s="19"/>
      <c r="B666" s="5">
        <v>649</v>
      </c>
      <c r="C666" s="164"/>
      <c r="D666" s="118">
        <v>1237216</v>
      </c>
      <c r="E666" s="12" t="s">
        <v>837</v>
      </c>
      <c r="F666" s="11" t="s">
        <v>14</v>
      </c>
      <c r="G666" s="103" t="s">
        <v>149</v>
      </c>
      <c r="H666" s="10" t="s">
        <v>115</v>
      </c>
      <c r="I666" s="10" t="s">
        <v>1103</v>
      </c>
      <c r="J666" s="157">
        <v>689</v>
      </c>
      <c r="K666" s="8">
        <v>723</v>
      </c>
      <c r="L666" s="156">
        <f t="shared" si="49"/>
        <v>0.05</v>
      </c>
      <c r="M666" s="125">
        <f>VLOOKUP(F666,Оглавление!$J$4:$K$39,2,FALSE)</f>
        <v>0</v>
      </c>
      <c r="N666" s="8">
        <f t="shared" si="48"/>
        <v>723</v>
      </c>
      <c r="O666" s="105"/>
      <c r="P666" s="8">
        <f t="shared" si="47"/>
        <v>0</v>
      </c>
      <c r="Q666" s="5" t="s">
        <v>1110</v>
      </c>
      <c r="R666" s="14" t="s">
        <v>1107</v>
      </c>
      <c r="S666" s="10">
        <v>1070535</v>
      </c>
      <c r="T666" s="5" t="s">
        <v>12</v>
      </c>
      <c r="U666" s="13" t="s">
        <v>12</v>
      </c>
      <c r="V666" s="5">
        <v>0.107</v>
      </c>
      <c r="W666" s="5">
        <v>1.5699999999999999E-4</v>
      </c>
      <c r="X666" s="5">
        <v>10</v>
      </c>
      <c r="Y666" s="5">
        <v>245</v>
      </c>
      <c r="Z666" s="5">
        <v>200</v>
      </c>
      <c r="AA666" s="5">
        <v>32</v>
      </c>
      <c r="AB666" s="5">
        <v>1.0660000000000001</v>
      </c>
      <c r="AC666" s="5">
        <v>1.5679999999999999E-3</v>
      </c>
    </row>
    <row r="667" spans="1:29" ht="24.7" x14ac:dyDescent="0.5">
      <c r="A667" s="19"/>
      <c r="B667" s="5">
        <v>650</v>
      </c>
      <c r="C667" s="164"/>
      <c r="D667" s="118">
        <v>1237217</v>
      </c>
      <c r="E667" s="68" t="s">
        <v>838</v>
      </c>
      <c r="F667" s="11" t="s">
        <v>14</v>
      </c>
      <c r="G667" s="103" t="s">
        <v>149</v>
      </c>
      <c r="H667" s="10" t="s">
        <v>115</v>
      </c>
      <c r="I667" s="10" t="s">
        <v>1103</v>
      </c>
      <c r="J667" s="157">
        <v>1007</v>
      </c>
      <c r="K667" s="8">
        <v>1057</v>
      </c>
      <c r="L667" s="156">
        <f t="shared" si="49"/>
        <v>0.05</v>
      </c>
      <c r="M667" s="125">
        <f>VLOOKUP(F667,Оглавление!$J$4:$K$39,2,FALSE)</f>
        <v>0</v>
      </c>
      <c r="N667" s="8">
        <f t="shared" si="48"/>
        <v>1057</v>
      </c>
      <c r="O667" s="105"/>
      <c r="P667" s="8">
        <f t="shared" ref="P667:P701" si="50">N667*O667</f>
        <v>0</v>
      </c>
      <c r="Q667" s="5" t="s">
        <v>1110</v>
      </c>
      <c r="R667" s="14" t="s">
        <v>1107</v>
      </c>
      <c r="S667" s="10" t="s">
        <v>1245</v>
      </c>
      <c r="T667" s="5" t="s">
        <v>12</v>
      </c>
      <c r="U667" s="13" t="s">
        <v>12</v>
      </c>
      <c r="V667" s="5">
        <v>0.13500000000000001</v>
      </c>
      <c r="W667" s="5">
        <v>2.4499999999999999E-4</v>
      </c>
      <c r="X667" s="5">
        <v>10</v>
      </c>
      <c r="Y667" s="5">
        <v>245</v>
      </c>
      <c r="Z667" s="5">
        <v>200</v>
      </c>
      <c r="AA667" s="5">
        <v>50</v>
      </c>
      <c r="AB667" s="5">
        <v>1.3540000000000001</v>
      </c>
      <c r="AC667" s="5">
        <v>2.4499999999999999E-3</v>
      </c>
    </row>
    <row r="668" spans="1:29" ht="24.7" x14ac:dyDescent="0.5">
      <c r="A668" s="19"/>
      <c r="B668" s="5">
        <v>651</v>
      </c>
      <c r="C668" s="164"/>
      <c r="D668" s="118">
        <v>1237221</v>
      </c>
      <c r="E668" s="12" t="s">
        <v>839</v>
      </c>
      <c r="F668" s="11" t="s">
        <v>14</v>
      </c>
      <c r="G668" s="103" t="s">
        <v>149</v>
      </c>
      <c r="H668" s="10" t="s">
        <v>115</v>
      </c>
      <c r="I668" s="10" t="s">
        <v>1103</v>
      </c>
      <c r="J668" s="157">
        <v>470</v>
      </c>
      <c r="K668" s="8">
        <v>494</v>
      </c>
      <c r="L668" s="156">
        <f t="shared" si="49"/>
        <v>0.05</v>
      </c>
      <c r="M668" s="125">
        <f>VLOOKUP(F668,Оглавление!$J$4:$K$39,2,FALSE)</f>
        <v>0</v>
      </c>
      <c r="N668" s="8">
        <f t="shared" si="48"/>
        <v>494</v>
      </c>
      <c r="O668" s="105"/>
      <c r="P668" s="8">
        <f t="shared" si="50"/>
        <v>0</v>
      </c>
      <c r="Q668" s="5" t="s">
        <v>1110</v>
      </c>
      <c r="R668" s="14" t="s">
        <v>1107</v>
      </c>
      <c r="S668" s="10" t="s">
        <v>1246</v>
      </c>
      <c r="T668" s="5" t="s">
        <v>12</v>
      </c>
      <c r="U668" s="13" t="s">
        <v>12</v>
      </c>
      <c r="V668" s="5">
        <v>6.4000000000000001E-2</v>
      </c>
      <c r="W668" s="5">
        <v>1.3200000000000001E-4</v>
      </c>
      <c r="X668" s="5">
        <v>10</v>
      </c>
      <c r="Y668" s="5">
        <v>245</v>
      </c>
      <c r="Z668" s="5">
        <v>200</v>
      </c>
      <c r="AA668" s="5">
        <v>27</v>
      </c>
      <c r="AB668" s="5">
        <v>0.63600000000000001</v>
      </c>
      <c r="AC668" s="5">
        <v>1.323E-3</v>
      </c>
    </row>
    <row r="669" spans="1:29" ht="24.7" x14ac:dyDescent="0.5">
      <c r="A669" s="19"/>
      <c r="B669" s="5">
        <v>652</v>
      </c>
      <c r="C669" s="164"/>
      <c r="D669" s="118">
        <v>1237222</v>
      </c>
      <c r="E669" s="12" t="s">
        <v>840</v>
      </c>
      <c r="F669" s="11" t="s">
        <v>14</v>
      </c>
      <c r="G669" s="103" t="s">
        <v>149</v>
      </c>
      <c r="H669" s="10" t="s">
        <v>115</v>
      </c>
      <c r="I669" s="10" t="s">
        <v>1103</v>
      </c>
      <c r="J669" s="157">
        <v>487</v>
      </c>
      <c r="K669" s="8">
        <v>511</v>
      </c>
      <c r="L669" s="156">
        <f t="shared" si="49"/>
        <v>0.05</v>
      </c>
      <c r="M669" s="125">
        <f>VLOOKUP(F669,Оглавление!$J$4:$K$39,2,FALSE)</f>
        <v>0</v>
      </c>
      <c r="N669" s="8">
        <f t="shared" si="48"/>
        <v>511</v>
      </c>
      <c r="O669" s="105"/>
      <c r="P669" s="8">
        <f t="shared" si="50"/>
        <v>0</v>
      </c>
      <c r="Q669" s="5" t="s">
        <v>1110</v>
      </c>
      <c r="R669" s="14" t="s">
        <v>1107</v>
      </c>
      <c r="S669" s="10" t="s">
        <v>1247</v>
      </c>
      <c r="T669" s="5" t="s">
        <v>12</v>
      </c>
      <c r="U669" s="13" t="s">
        <v>12</v>
      </c>
      <c r="V669" s="5">
        <v>0.08</v>
      </c>
      <c r="W669" s="5">
        <v>1.37E-4</v>
      </c>
      <c r="X669" s="5">
        <v>10</v>
      </c>
      <c r="Y669" s="5">
        <v>245</v>
      </c>
      <c r="Z669" s="5">
        <v>200</v>
      </c>
      <c r="AA669" s="5">
        <v>28</v>
      </c>
      <c r="AB669" s="5">
        <v>0.80200000000000005</v>
      </c>
      <c r="AC669" s="5">
        <v>1.372E-3</v>
      </c>
    </row>
    <row r="670" spans="1:29" ht="24.7" x14ac:dyDescent="0.5">
      <c r="A670" s="19"/>
      <c r="B670" s="5">
        <v>653</v>
      </c>
      <c r="C670" s="164"/>
      <c r="D670" s="118">
        <v>1237223</v>
      </c>
      <c r="E670" s="12" t="s">
        <v>841</v>
      </c>
      <c r="F670" s="11" t="s">
        <v>14</v>
      </c>
      <c r="G670" s="103" t="s">
        <v>149</v>
      </c>
      <c r="H670" s="10" t="s">
        <v>115</v>
      </c>
      <c r="I670" s="10" t="s">
        <v>1103</v>
      </c>
      <c r="J670" s="157">
        <v>588</v>
      </c>
      <c r="K670" s="8">
        <v>617</v>
      </c>
      <c r="L670" s="156">
        <f t="shared" si="49"/>
        <v>0.05</v>
      </c>
      <c r="M670" s="125">
        <f>VLOOKUP(F670,Оглавление!$J$4:$K$39,2,FALSE)</f>
        <v>0</v>
      </c>
      <c r="N670" s="8">
        <f t="shared" si="48"/>
        <v>617</v>
      </c>
      <c r="O670" s="105"/>
      <c r="P670" s="8">
        <f t="shared" si="50"/>
        <v>0</v>
      </c>
      <c r="Q670" s="5" t="s">
        <v>1110</v>
      </c>
      <c r="R670" s="14" t="s">
        <v>1107</v>
      </c>
      <c r="S670" s="10" t="s">
        <v>1248</v>
      </c>
      <c r="T670" s="5" t="s">
        <v>12</v>
      </c>
      <c r="U670" s="13" t="s">
        <v>12</v>
      </c>
      <c r="V670" s="5">
        <v>0.09</v>
      </c>
      <c r="W670" s="5">
        <v>1.6699999999999999E-4</v>
      </c>
      <c r="X670" s="5">
        <v>10</v>
      </c>
      <c r="Y670" s="5">
        <v>245</v>
      </c>
      <c r="Z670" s="5">
        <v>200</v>
      </c>
      <c r="AA670" s="5">
        <v>34</v>
      </c>
      <c r="AB670" s="5">
        <v>0.90300000000000002</v>
      </c>
      <c r="AC670" s="5">
        <v>1.6659999999999999E-3</v>
      </c>
    </row>
    <row r="671" spans="1:29" ht="24.7" x14ac:dyDescent="0.5">
      <c r="A671" s="19"/>
      <c r="B671" s="5">
        <v>654</v>
      </c>
      <c r="C671" s="164"/>
      <c r="D671" s="118">
        <v>1237230</v>
      </c>
      <c r="E671" s="68" t="s">
        <v>842</v>
      </c>
      <c r="F671" s="11" t="s">
        <v>14</v>
      </c>
      <c r="G671" s="103" t="s">
        <v>149</v>
      </c>
      <c r="H671" s="10" t="s">
        <v>115</v>
      </c>
      <c r="I671" s="10" t="s">
        <v>1103</v>
      </c>
      <c r="J671" s="157">
        <v>865</v>
      </c>
      <c r="K671" s="8">
        <v>908</v>
      </c>
      <c r="L671" s="156">
        <f t="shared" si="49"/>
        <v>0.05</v>
      </c>
      <c r="M671" s="125">
        <f>VLOOKUP(F671,Оглавление!$J$4:$K$39,2,FALSE)</f>
        <v>0</v>
      </c>
      <c r="N671" s="8">
        <f t="shared" si="48"/>
        <v>908</v>
      </c>
      <c r="O671" s="105"/>
      <c r="P671" s="8">
        <f t="shared" si="50"/>
        <v>0</v>
      </c>
      <c r="Q671" s="5" t="s">
        <v>1110</v>
      </c>
      <c r="R671" s="14" t="s">
        <v>1107</v>
      </c>
      <c r="S671" s="3" t="s">
        <v>12</v>
      </c>
      <c r="T671" s="5" t="s">
        <v>12</v>
      </c>
      <c r="U671" s="13" t="s">
        <v>12</v>
      </c>
      <c r="V671" s="5">
        <v>0.128</v>
      </c>
      <c r="W671" s="5">
        <v>2.2100000000000001E-4</v>
      </c>
      <c r="X671" s="5">
        <v>10</v>
      </c>
      <c r="Y671" s="5">
        <v>245</v>
      </c>
      <c r="Z671" s="5">
        <v>200</v>
      </c>
      <c r="AA671" s="5">
        <v>45</v>
      </c>
      <c r="AB671" s="5">
        <v>1.278</v>
      </c>
      <c r="AC671" s="5">
        <v>2.2049999999999999E-3</v>
      </c>
    </row>
    <row r="672" spans="1:29" ht="24.7" x14ac:dyDescent="0.5">
      <c r="A672" s="19"/>
      <c r="B672" s="5">
        <v>655</v>
      </c>
      <c r="C672" s="164"/>
      <c r="D672" s="118">
        <v>1237224</v>
      </c>
      <c r="E672" s="12" t="s">
        <v>843</v>
      </c>
      <c r="F672" s="11" t="s">
        <v>14</v>
      </c>
      <c r="G672" s="103" t="s">
        <v>149</v>
      </c>
      <c r="H672" s="10" t="s">
        <v>115</v>
      </c>
      <c r="I672" s="10" t="s">
        <v>1103</v>
      </c>
      <c r="J672" s="157">
        <v>700</v>
      </c>
      <c r="K672" s="8">
        <v>735</v>
      </c>
      <c r="L672" s="156">
        <f t="shared" si="49"/>
        <v>0.05</v>
      </c>
      <c r="M672" s="125">
        <f>VLOOKUP(F672,Оглавление!$J$4:$K$39,2,FALSE)</f>
        <v>0</v>
      </c>
      <c r="N672" s="8">
        <f t="shared" si="48"/>
        <v>735</v>
      </c>
      <c r="O672" s="105"/>
      <c r="P672" s="8">
        <f t="shared" si="50"/>
        <v>0</v>
      </c>
      <c r="Q672" s="5" t="s">
        <v>1110</v>
      </c>
      <c r="R672" s="14" t="s">
        <v>1107</v>
      </c>
      <c r="S672" s="10" t="s">
        <v>1249</v>
      </c>
      <c r="T672" s="5" t="s">
        <v>12</v>
      </c>
      <c r="U672" s="13" t="s">
        <v>12</v>
      </c>
      <c r="V672" s="5">
        <v>0.11700000000000001</v>
      </c>
      <c r="W672" s="5">
        <v>2.2100000000000001E-4</v>
      </c>
      <c r="X672" s="5">
        <v>10</v>
      </c>
      <c r="Y672" s="5">
        <v>245</v>
      </c>
      <c r="Z672" s="5">
        <v>200</v>
      </c>
      <c r="AA672" s="5">
        <v>45</v>
      </c>
      <c r="AB672" s="5">
        <v>1.1739999999999999</v>
      </c>
      <c r="AC672" s="5">
        <v>2.2049999999999999E-3</v>
      </c>
    </row>
    <row r="673" spans="1:29" ht="24.7" x14ac:dyDescent="0.5">
      <c r="A673" s="19"/>
      <c r="B673" s="5">
        <v>656</v>
      </c>
      <c r="C673" s="164"/>
      <c r="D673" s="118">
        <v>1237225</v>
      </c>
      <c r="E673" s="68" t="s">
        <v>844</v>
      </c>
      <c r="F673" s="11" t="s">
        <v>14</v>
      </c>
      <c r="G673" s="103" t="s">
        <v>149</v>
      </c>
      <c r="H673" s="10" t="s">
        <v>115</v>
      </c>
      <c r="I673" s="10" t="s">
        <v>1103</v>
      </c>
      <c r="J673" s="157">
        <v>1078</v>
      </c>
      <c r="K673" s="8">
        <v>1132</v>
      </c>
      <c r="L673" s="156">
        <f t="shared" si="49"/>
        <v>0.05</v>
      </c>
      <c r="M673" s="125">
        <f>VLOOKUP(F673,Оглавление!$J$4:$K$39,2,FALSE)</f>
        <v>0</v>
      </c>
      <c r="N673" s="8">
        <f t="shared" si="48"/>
        <v>1132</v>
      </c>
      <c r="O673" s="105"/>
      <c r="P673" s="8">
        <f t="shared" si="50"/>
        <v>0</v>
      </c>
      <c r="Q673" s="5" t="s">
        <v>1110</v>
      </c>
      <c r="R673" s="14" t="s">
        <v>1107</v>
      </c>
      <c r="S673" s="10" t="s">
        <v>1250</v>
      </c>
      <c r="T673" s="5" t="s">
        <v>12</v>
      </c>
      <c r="U673" s="13" t="s">
        <v>12</v>
      </c>
      <c r="V673" s="5">
        <v>0.156</v>
      </c>
      <c r="W673" s="5">
        <v>2.7E-4</v>
      </c>
      <c r="X673" s="5">
        <v>10</v>
      </c>
      <c r="Y673" s="5">
        <v>245</v>
      </c>
      <c r="Z673" s="5">
        <v>200</v>
      </c>
      <c r="AA673" s="5">
        <v>55</v>
      </c>
      <c r="AB673" s="5">
        <v>1.5609999999999999</v>
      </c>
      <c r="AC673" s="5">
        <v>2.6949999999999999E-3</v>
      </c>
    </row>
    <row r="674" spans="1:29" ht="24.7" x14ac:dyDescent="0.5">
      <c r="A674" s="19"/>
      <c r="B674" s="5">
        <v>657</v>
      </c>
      <c r="C674" s="164"/>
      <c r="D674" s="118">
        <v>1237241</v>
      </c>
      <c r="E674" s="68" t="s">
        <v>845</v>
      </c>
      <c r="F674" s="11" t="s">
        <v>14</v>
      </c>
      <c r="G674" s="103" t="s">
        <v>149</v>
      </c>
      <c r="H674" s="10" t="s">
        <v>115</v>
      </c>
      <c r="I674" s="10" t="s">
        <v>1103</v>
      </c>
      <c r="J674" s="157">
        <v>577</v>
      </c>
      <c r="K674" s="8">
        <v>606</v>
      </c>
      <c r="L674" s="156">
        <f t="shared" si="49"/>
        <v>0.05</v>
      </c>
      <c r="M674" s="125">
        <f>VLOOKUP(F674,Оглавление!$J$4:$K$39,2,FALSE)</f>
        <v>0</v>
      </c>
      <c r="N674" s="8">
        <f t="shared" si="48"/>
        <v>606</v>
      </c>
      <c r="O674" s="105"/>
      <c r="P674" s="8">
        <f t="shared" si="50"/>
        <v>0</v>
      </c>
      <c r="Q674" s="5" t="s">
        <v>1110</v>
      </c>
      <c r="R674" s="14" t="s">
        <v>1107</v>
      </c>
      <c r="S674" s="10" t="s">
        <v>1251</v>
      </c>
      <c r="T674" s="5" t="s">
        <v>12</v>
      </c>
      <c r="U674" s="13" t="s">
        <v>12</v>
      </c>
      <c r="V674" s="5">
        <v>7.5999999999999998E-2</v>
      </c>
      <c r="W674" s="5">
        <v>1.6200000000000001E-4</v>
      </c>
      <c r="X674" s="5">
        <v>10</v>
      </c>
      <c r="Y674" s="5">
        <v>170</v>
      </c>
      <c r="Z674" s="5">
        <v>190</v>
      </c>
      <c r="AA674" s="5">
        <v>50</v>
      </c>
      <c r="AB674" s="5">
        <v>0.76400000000000001</v>
      </c>
      <c r="AC674" s="5">
        <v>1.6149999999999999E-3</v>
      </c>
    </row>
    <row r="675" spans="1:29" ht="24.7" x14ac:dyDescent="0.5">
      <c r="A675" s="19"/>
      <c r="B675" s="5">
        <v>658</v>
      </c>
      <c r="C675" s="164"/>
      <c r="D675" s="118">
        <v>1237242</v>
      </c>
      <c r="E675" s="68" t="s">
        <v>846</v>
      </c>
      <c r="F675" s="11" t="s">
        <v>14</v>
      </c>
      <c r="G675" s="103" t="s">
        <v>149</v>
      </c>
      <c r="H675" s="10" t="s">
        <v>115</v>
      </c>
      <c r="I675" s="10" t="s">
        <v>1103</v>
      </c>
      <c r="J675" s="157">
        <v>702</v>
      </c>
      <c r="K675" s="8">
        <v>737</v>
      </c>
      <c r="L675" s="156">
        <f t="shared" si="49"/>
        <v>0.05</v>
      </c>
      <c r="M675" s="125">
        <f>VLOOKUP(F675,Оглавление!$J$4:$K$39,2,FALSE)</f>
        <v>0</v>
      </c>
      <c r="N675" s="8">
        <f t="shared" si="48"/>
        <v>737</v>
      </c>
      <c r="O675" s="105"/>
      <c r="P675" s="8">
        <f t="shared" si="50"/>
        <v>0</v>
      </c>
      <c r="Q675" s="5" t="s">
        <v>1110</v>
      </c>
      <c r="R675" s="14" t="s">
        <v>1107</v>
      </c>
      <c r="S675" s="10">
        <v>1136841</v>
      </c>
      <c r="T675" s="5" t="s">
        <v>12</v>
      </c>
      <c r="U675" s="13" t="s">
        <v>12</v>
      </c>
      <c r="V675" s="5">
        <v>0.1</v>
      </c>
      <c r="W675" s="5">
        <v>1.8100000000000001E-4</v>
      </c>
      <c r="X675" s="5">
        <v>10</v>
      </c>
      <c r="Y675" s="5">
        <v>210</v>
      </c>
      <c r="Z675" s="5">
        <v>200</v>
      </c>
      <c r="AA675" s="5">
        <v>43</v>
      </c>
      <c r="AB675" s="5">
        <v>0.999</v>
      </c>
      <c r="AC675" s="5">
        <v>1.8060000000000001E-3</v>
      </c>
    </row>
    <row r="676" spans="1:29" ht="24.7" x14ac:dyDescent="0.5">
      <c r="A676" s="19"/>
      <c r="B676" s="5">
        <v>659</v>
      </c>
      <c r="C676" s="164"/>
      <c r="D676" s="118">
        <v>1237249</v>
      </c>
      <c r="E676" s="68" t="s">
        <v>847</v>
      </c>
      <c r="F676" s="11" t="s">
        <v>14</v>
      </c>
      <c r="G676" s="103" t="s">
        <v>149</v>
      </c>
      <c r="H676" s="10" t="s">
        <v>115</v>
      </c>
      <c r="I676" s="10" t="s">
        <v>1103</v>
      </c>
      <c r="J676" s="157">
        <v>865</v>
      </c>
      <c r="K676" s="8">
        <v>908</v>
      </c>
      <c r="L676" s="156">
        <f t="shared" si="49"/>
        <v>0.05</v>
      </c>
      <c r="M676" s="125">
        <f>VLOOKUP(F676,Оглавление!$J$4:$K$39,2,FALSE)</f>
        <v>0</v>
      </c>
      <c r="N676" s="8">
        <f t="shared" si="48"/>
        <v>908</v>
      </c>
      <c r="O676" s="105"/>
      <c r="P676" s="8">
        <f t="shared" si="50"/>
        <v>0</v>
      </c>
      <c r="Q676" s="5" t="s">
        <v>1110</v>
      </c>
      <c r="R676" s="14" t="s">
        <v>1107</v>
      </c>
      <c r="S676" s="3" t="s">
        <v>12</v>
      </c>
      <c r="T676" s="5" t="s">
        <v>12</v>
      </c>
      <c r="U676" s="13" t="s">
        <v>12</v>
      </c>
      <c r="V676" s="5">
        <v>0.114</v>
      </c>
      <c r="W676" s="5">
        <v>2.2100000000000001E-4</v>
      </c>
      <c r="X676" s="5">
        <v>10</v>
      </c>
      <c r="Y676" s="5">
        <v>245</v>
      </c>
      <c r="Z676" s="5">
        <v>200</v>
      </c>
      <c r="AA676" s="5">
        <v>45</v>
      </c>
      <c r="AB676" s="5">
        <v>1.143</v>
      </c>
      <c r="AC676" s="5">
        <v>2.2049999999999999E-3</v>
      </c>
    </row>
    <row r="677" spans="1:29" ht="24.7" x14ac:dyDescent="0.5">
      <c r="A677" s="19"/>
      <c r="B677" s="5">
        <v>660</v>
      </c>
      <c r="C677" s="164"/>
      <c r="D677" s="118">
        <v>1237250</v>
      </c>
      <c r="E677" s="68" t="s">
        <v>848</v>
      </c>
      <c r="F677" s="11" t="s">
        <v>14</v>
      </c>
      <c r="G677" s="103" t="s">
        <v>149</v>
      </c>
      <c r="H677" s="10" t="s">
        <v>115</v>
      </c>
      <c r="I677" s="10" t="s">
        <v>1103</v>
      </c>
      <c r="J677" s="157">
        <v>1078</v>
      </c>
      <c r="K677" s="8">
        <v>1132</v>
      </c>
      <c r="L677" s="156">
        <f t="shared" si="49"/>
        <v>0.05</v>
      </c>
      <c r="M677" s="125">
        <f>VLOOKUP(F677,Оглавление!$J$4:$K$39,2,FALSE)</f>
        <v>0</v>
      </c>
      <c r="N677" s="8">
        <f t="shared" si="48"/>
        <v>1132</v>
      </c>
      <c r="O677" s="105"/>
      <c r="P677" s="8">
        <f t="shared" si="50"/>
        <v>0</v>
      </c>
      <c r="Q677" s="5" t="s">
        <v>1110</v>
      </c>
      <c r="R677" s="14" t="s">
        <v>1107</v>
      </c>
      <c r="S677" s="3" t="s">
        <v>12</v>
      </c>
      <c r="T677" s="5" t="s">
        <v>12</v>
      </c>
      <c r="U677" s="13" t="s">
        <v>12</v>
      </c>
      <c r="V677" s="5">
        <v>0.151</v>
      </c>
      <c r="W677" s="5">
        <v>2.4499999999999999E-4</v>
      </c>
      <c r="X677" s="5">
        <v>10</v>
      </c>
      <c r="Y677" s="5">
        <v>295</v>
      </c>
      <c r="Z677" s="5">
        <v>260</v>
      </c>
      <c r="AA677" s="5">
        <v>32</v>
      </c>
      <c r="AB677" s="5">
        <v>1.5049999999999999</v>
      </c>
      <c r="AC677" s="5">
        <v>2.454E-3</v>
      </c>
    </row>
    <row r="678" spans="1:29" ht="24.7" x14ac:dyDescent="0.5">
      <c r="A678" s="19"/>
      <c r="B678" s="5">
        <v>661</v>
      </c>
      <c r="C678" s="164"/>
      <c r="D678" s="118">
        <v>1237243</v>
      </c>
      <c r="E678" s="68" t="s">
        <v>849</v>
      </c>
      <c r="F678" s="11" t="s">
        <v>14</v>
      </c>
      <c r="G678" s="103" t="s">
        <v>149</v>
      </c>
      <c r="H678" s="10" t="s">
        <v>115</v>
      </c>
      <c r="I678" s="10" t="s">
        <v>1103</v>
      </c>
      <c r="J678" s="157">
        <v>1210</v>
      </c>
      <c r="K678" s="8">
        <v>1271</v>
      </c>
      <c r="L678" s="156">
        <f t="shared" si="49"/>
        <v>0.05</v>
      </c>
      <c r="M678" s="125">
        <f>VLOOKUP(F678,Оглавление!$J$4:$K$39,2,FALSE)</f>
        <v>0</v>
      </c>
      <c r="N678" s="8">
        <f t="shared" si="48"/>
        <v>1271</v>
      </c>
      <c r="O678" s="105"/>
      <c r="P678" s="8">
        <f t="shared" si="50"/>
        <v>0</v>
      </c>
      <c r="Q678" s="5" t="s">
        <v>1110</v>
      </c>
      <c r="R678" s="14" t="s">
        <v>1107</v>
      </c>
      <c r="S678" s="10">
        <v>1136842</v>
      </c>
      <c r="T678" s="5" t="s">
        <v>12</v>
      </c>
      <c r="U678" s="13" t="s">
        <v>12</v>
      </c>
      <c r="V678" s="5">
        <v>0.16900000000000001</v>
      </c>
      <c r="W678" s="5">
        <v>3.5E-4</v>
      </c>
      <c r="X678" s="5">
        <v>10</v>
      </c>
      <c r="Y678" s="5">
        <v>280</v>
      </c>
      <c r="Z678" s="5">
        <v>250</v>
      </c>
      <c r="AA678" s="5">
        <v>50</v>
      </c>
      <c r="AB678" s="5">
        <v>1.6919999999999999</v>
      </c>
      <c r="AC678" s="5">
        <v>3.5000000000000001E-3</v>
      </c>
    </row>
    <row r="679" spans="1:29" ht="24.7" x14ac:dyDescent="0.5">
      <c r="A679" s="19"/>
      <c r="B679" s="5">
        <v>662</v>
      </c>
      <c r="C679" s="164"/>
      <c r="D679" s="118">
        <v>1237248</v>
      </c>
      <c r="E679" s="68" t="s">
        <v>850</v>
      </c>
      <c r="F679" s="11" t="s">
        <v>14</v>
      </c>
      <c r="G679" s="103" t="s">
        <v>149</v>
      </c>
      <c r="H679" s="10" t="s">
        <v>115</v>
      </c>
      <c r="I679" s="10" t="s">
        <v>1103</v>
      </c>
      <c r="J679" s="157">
        <v>1465</v>
      </c>
      <c r="K679" s="8">
        <v>1538</v>
      </c>
      <c r="L679" s="156">
        <f t="shared" si="49"/>
        <v>0.05</v>
      </c>
      <c r="M679" s="125">
        <f>VLOOKUP(F679,Оглавление!$J$4:$K$39,2,FALSE)</f>
        <v>0</v>
      </c>
      <c r="N679" s="8">
        <f t="shared" si="48"/>
        <v>1538</v>
      </c>
      <c r="O679" s="105"/>
      <c r="P679" s="8">
        <f t="shared" si="50"/>
        <v>0</v>
      </c>
      <c r="Q679" s="5" t="s">
        <v>1110</v>
      </c>
      <c r="R679" s="14" t="s">
        <v>1107</v>
      </c>
      <c r="S679" s="3" t="s">
        <v>12</v>
      </c>
      <c r="T679" s="5" t="s">
        <v>12</v>
      </c>
      <c r="U679" s="13" t="s">
        <v>12</v>
      </c>
      <c r="V679" s="5">
        <v>0.19500000000000001</v>
      </c>
      <c r="W679" s="5">
        <v>3.8400000000000001E-4</v>
      </c>
      <c r="X679" s="5">
        <v>10</v>
      </c>
      <c r="Y679" s="5">
        <v>295</v>
      </c>
      <c r="Z679" s="5">
        <v>260</v>
      </c>
      <c r="AA679" s="5">
        <v>50</v>
      </c>
      <c r="AB679" s="5">
        <v>1.9450000000000001</v>
      </c>
      <c r="AC679" s="5">
        <v>3.8349999999999999E-3</v>
      </c>
    </row>
    <row r="680" spans="1:29" ht="24.7" x14ac:dyDescent="0.5">
      <c r="A680" s="19"/>
      <c r="B680" s="5">
        <v>663</v>
      </c>
      <c r="C680" s="164"/>
      <c r="D680" s="118">
        <v>1237251</v>
      </c>
      <c r="E680" s="12" t="s">
        <v>851</v>
      </c>
      <c r="F680" s="11" t="s">
        <v>14</v>
      </c>
      <c r="G680" s="103" t="s">
        <v>149</v>
      </c>
      <c r="H680" s="10" t="s">
        <v>115</v>
      </c>
      <c r="I680" s="10" t="s">
        <v>1103</v>
      </c>
      <c r="J680" s="157">
        <v>577</v>
      </c>
      <c r="K680" s="8">
        <v>606</v>
      </c>
      <c r="L680" s="156">
        <f t="shared" si="49"/>
        <v>0.05</v>
      </c>
      <c r="M680" s="125">
        <f>VLOOKUP(F680,Оглавление!$J$4:$K$39,2,FALSE)</f>
        <v>0</v>
      </c>
      <c r="N680" s="8">
        <f t="shared" si="48"/>
        <v>606</v>
      </c>
      <c r="O680" s="105"/>
      <c r="P680" s="8">
        <f t="shared" si="50"/>
        <v>0</v>
      </c>
      <c r="Q680" s="5" t="s">
        <v>1110</v>
      </c>
      <c r="R680" s="14" t="s">
        <v>1107</v>
      </c>
      <c r="S680" s="10" t="s">
        <v>1252</v>
      </c>
      <c r="T680" s="5" t="s">
        <v>12</v>
      </c>
      <c r="U680" s="13" t="s">
        <v>12</v>
      </c>
      <c r="V680" s="5">
        <v>8.5999999999999993E-2</v>
      </c>
      <c r="W680" s="5">
        <v>1.3200000000000001E-4</v>
      </c>
      <c r="X680" s="5">
        <v>10</v>
      </c>
      <c r="Y680" s="5">
        <v>245</v>
      </c>
      <c r="Z680" s="5">
        <v>200</v>
      </c>
      <c r="AA680" s="5">
        <v>27</v>
      </c>
      <c r="AB680" s="5">
        <v>0.86399999999999999</v>
      </c>
      <c r="AC680" s="5">
        <v>1.323E-3</v>
      </c>
    </row>
    <row r="681" spans="1:29" ht="24.7" x14ac:dyDescent="0.5">
      <c r="A681" s="19"/>
      <c r="B681" s="5">
        <v>664</v>
      </c>
      <c r="C681" s="164"/>
      <c r="D681" s="118">
        <v>1237252</v>
      </c>
      <c r="E681" s="12" t="s">
        <v>852</v>
      </c>
      <c r="F681" s="11" t="s">
        <v>14</v>
      </c>
      <c r="G681" s="103" t="s">
        <v>149</v>
      </c>
      <c r="H681" s="10" t="s">
        <v>115</v>
      </c>
      <c r="I681" s="10" t="s">
        <v>1103</v>
      </c>
      <c r="J681" s="157">
        <v>672</v>
      </c>
      <c r="K681" s="8">
        <v>706</v>
      </c>
      <c r="L681" s="156">
        <f t="shared" si="49"/>
        <v>0.05</v>
      </c>
      <c r="M681" s="125">
        <f>VLOOKUP(F681,Оглавление!$J$4:$K$39,2,FALSE)</f>
        <v>0</v>
      </c>
      <c r="N681" s="8">
        <f t="shared" si="48"/>
        <v>706</v>
      </c>
      <c r="O681" s="105"/>
      <c r="P681" s="8">
        <f t="shared" si="50"/>
        <v>0</v>
      </c>
      <c r="Q681" s="5" t="s">
        <v>1110</v>
      </c>
      <c r="R681" s="14" t="s">
        <v>1107</v>
      </c>
      <c r="S681" s="10" t="s">
        <v>1253</v>
      </c>
      <c r="T681" s="5" t="s">
        <v>12</v>
      </c>
      <c r="U681" s="13" t="s">
        <v>12</v>
      </c>
      <c r="V681" s="5">
        <v>0.114</v>
      </c>
      <c r="W681" s="5">
        <v>2.0699999999999999E-4</v>
      </c>
      <c r="X681" s="5">
        <v>10</v>
      </c>
      <c r="Y681" s="5">
        <v>295</v>
      </c>
      <c r="Z681" s="5">
        <v>260</v>
      </c>
      <c r="AA681" s="5">
        <v>27</v>
      </c>
      <c r="AB681" s="5">
        <v>1.1359999999999999</v>
      </c>
      <c r="AC681" s="5">
        <v>2.0709999999999999E-3</v>
      </c>
    </row>
    <row r="682" spans="1:29" ht="24.7" x14ac:dyDescent="0.5">
      <c r="A682" s="19"/>
      <c r="B682" s="5">
        <v>665</v>
      </c>
      <c r="C682" s="164"/>
      <c r="D682" s="118">
        <v>1237253</v>
      </c>
      <c r="E682" s="68" t="s">
        <v>853</v>
      </c>
      <c r="F682" s="11" t="s">
        <v>14</v>
      </c>
      <c r="G682" s="103" t="s">
        <v>149</v>
      </c>
      <c r="H682" s="10" t="s">
        <v>115</v>
      </c>
      <c r="I682" s="10" t="s">
        <v>1103</v>
      </c>
      <c r="J682" s="157">
        <v>905</v>
      </c>
      <c r="K682" s="8">
        <v>950</v>
      </c>
      <c r="L682" s="156">
        <f t="shared" si="49"/>
        <v>0.05</v>
      </c>
      <c r="M682" s="125">
        <f>VLOOKUP(F682,Оглавление!$J$4:$K$39,2,FALSE)</f>
        <v>0</v>
      </c>
      <c r="N682" s="8">
        <f t="shared" si="48"/>
        <v>950</v>
      </c>
      <c r="O682" s="105"/>
      <c r="P682" s="8">
        <f t="shared" si="50"/>
        <v>0</v>
      </c>
      <c r="Q682" s="5" t="s">
        <v>1110</v>
      </c>
      <c r="R682" s="14" t="s">
        <v>1107</v>
      </c>
      <c r="S682" s="3" t="s">
        <v>12</v>
      </c>
      <c r="T682" s="5" t="s">
        <v>12</v>
      </c>
      <c r="U682" s="13" t="s">
        <v>12</v>
      </c>
      <c r="V682" s="5">
        <v>0.127</v>
      </c>
      <c r="W682" s="5">
        <v>2.7599999999999999E-4</v>
      </c>
      <c r="X682" s="5">
        <v>10</v>
      </c>
      <c r="Y682" s="5">
        <v>295</v>
      </c>
      <c r="Z682" s="5">
        <v>260</v>
      </c>
      <c r="AA682" s="5">
        <v>36</v>
      </c>
      <c r="AB682" s="5">
        <v>1.274</v>
      </c>
      <c r="AC682" s="5">
        <v>2.761E-3</v>
      </c>
    </row>
    <row r="683" spans="1:29" ht="24.7" x14ac:dyDescent="0.5">
      <c r="A683" s="19"/>
      <c r="B683" s="5">
        <v>666</v>
      </c>
      <c r="C683" s="164"/>
      <c r="D683" s="118">
        <v>1237254</v>
      </c>
      <c r="E683" s="12" t="s">
        <v>854</v>
      </c>
      <c r="F683" s="11" t="s">
        <v>14</v>
      </c>
      <c r="G683" s="103" t="s">
        <v>149</v>
      </c>
      <c r="H683" s="10" t="s">
        <v>115</v>
      </c>
      <c r="I683" s="10" t="s">
        <v>1103</v>
      </c>
      <c r="J683" s="157">
        <v>991</v>
      </c>
      <c r="K683" s="8">
        <v>1041</v>
      </c>
      <c r="L683" s="156">
        <f t="shared" si="49"/>
        <v>0.05</v>
      </c>
      <c r="M683" s="125">
        <f>VLOOKUP(F683,Оглавление!$J$4:$K$39,2,FALSE)</f>
        <v>0</v>
      </c>
      <c r="N683" s="8">
        <f t="shared" si="48"/>
        <v>1041</v>
      </c>
      <c r="O683" s="105"/>
      <c r="P683" s="8">
        <f t="shared" si="50"/>
        <v>0</v>
      </c>
      <c r="Q683" s="5" t="s">
        <v>1110</v>
      </c>
      <c r="R683" s="14" t="s">
        <v>1107</v>
      </c>
      <c r="S683" s="10" t="s">
        <v>1254</v>
      </c>
      <c r="T683" s="5" t="s">
        <v>12</v>
      </c>
      <c r="U683" s="13" t="s">
        <v>12</v>
      </c>
      <c r="V683" s="5">
        <v>0.17499999999999999</v>
      </c>
      <c r="W683" s="5">
        <v>2.4499999999999999E-4</v>
      </c>
      <c r="X683" s="5">
        <v>10</v>
      </c>
      <c r="Y683" s="5">
        <v>295</v>
      </c>
      <c r="Z683" s="5">
        <v>260</v>
      </c>
      <c r="AA683" s="5">
        <v>32</v>
      </c>
      <c r="AB683" s="5">
        <v>1.754</v>
      </c>
      <c r="AC683" s="5">
        <v>2.454E-3</v>
      </c>
    </row>
    <row r="684" spans="1:29" ht="24.7" x14ac:dyDescent="0.5">
      <c r="A684" s="19"/>
      <c r="B684" s="5">
        <v>667</v>
      </c>
      <c r="C684" s="164"/>
      <c r="D684" s="118">
        <v>1237255</v>
      </c>
      <c r="E684" s="12" t="s">
        <v>855</v>
      </c>
      <c r="F684" s="11" t="s">
        <v>14</v>
      </c>
      <c r="G684" s="103" t="s">
        <v>149</v>
      </c>
      <c r="H684" s="10" t="s">
        <v>115</v>
      </c>
      <c r="I684" s="10" t="s">
        <v>1103</v>
      </c>
      <c r="J684" s="157">
        <v>1147</v>
      </c>
      <c r="K684" s="8">
        <v>1204</v>
      </c>
      <c r="L684" s="156">
        <f t="shared" si="49"/>
        <v>0.05</v>
      </c>
      <c r="M684" s="125">
        <f>VLOOKUP(F684,Оглавление!$J$4:$K$39,2,FALSE)</f>
        <v>0</v>
      </c>
      <c r="N684" s="8">
        <f t="shared" si="48"/>
        <v>1204</v>
      </c>
      <c r="O684" s="105"/>
      <c r="P684" s="8">
        <f t="shared" si="50"/>
        <v>0</v>
      </c>
      <c r="Q684" s="5" t="s">
        <v>1110</v>
      </c>
      <c r="R684" s="14" t="s">
        <v>1107</v>
      </c>
      <c r="S684" s="10" t="s">
        <v>1255</v>
      </c>
      <c r="T684" s="5" t="s">
        <v>12</v>
      </c>
      <c r="U684" s="13" t="s">
        <v>12</v>
      </c>
      <c r="V684" s="5">
        <v>0.16800000000000001</v>
      </c>
      <c r="W684" s="5">
        <v>2.5300000000000002E-4</v>
      </c>
      <c r="X684" s="5">
        <v>10</v>
      </c>
      <c r="Y684" s="5">
        <v>295</v>
      </c>
      <c r="Z684" s="5">
        <v>260</v>
      </c>
      <c r="AA684" s="5">
        <v>33</v>
      </c>
      <c r="AB684" s="5">
        <v>1.675</v>
      </c>
      <c r="AC684" s="5">
        <v>2.5309999999999998E-3</v>
      </c>
    </row>
    <row r="685" spans="1:29" ht="24.7" x14ac:dyDescent="0.5">
      <c r="A685" s="19"/>
      <c r="B685" s="5">
        <v>668</v>
      </c>
      <c r="C685" s="164"/>
      <c r="D685" s="118">
        <v>1237260</v>
      </c>
      <c r="E685" s="68" t="s">
        <v>856</v>
      </c>
      <c r="F685" s="11" t="s">
        <v>14</v>
      </c>
      <c r="G685" s="103" t="s">
        <v>149</v>
      </c>
      <c r="H685" s="10" t="s">
        <v>115</v>
      </c>
      <c r="I685" s="10" t="s">
        <v>1103</v>
      </c>
      <c r="J685" s="157">
        <v>1566</v>
      </c>
      <c r="K685" s="8">
        <v>1644</v>
      </c>
      <c r="L685" s="156">
        <f t="shared" si="49"/>
        <v>0.05</v>
      </c>
      <c r="M685" s="125">
        <f>VLOOKUP(F685,Оглавление!$J$4:$K$39,2,FALSE)</f>
        <v>0</v>
      </c>
      <c r="N685" s="8">
        <f t="shared" si="48"/>
        <v>1644</v>
      </c>
      <c r="O685" s="105"/>
      <c r="P685" s="8">
        <f t="shared" si="50"/>
        <v>0</v>
      </c>
      <c r="Q685" s="5" t="s">
        <v>1110</v>
      </c>
      <c r="R685" s="14" t="s">
        <v>1107</v>
      </c>
      <c r="S685" s="3" t="s">
        <v>12</v>
      </c>
      <c r="T685" s="5" t="s">
        <v>12</v>
      </c>
      <c r="U685" s="13" t="s">
        <v>12</v>
      </c>
      <c r="V685" s="5">
        <v>0.214</v>
      </c>
      <c r="W685" s="5">
        <v>4.9899999999999999E-4</v>
      </c>
      <c r="X685" s="5">
        <v>10</v>
      </c>
      <c r="Y685" s="5">
        <v>295</v>
      </c>
      <c r="Z685" s="5">
        <v>260</v>
      </c>
      <c r="AA685" s="5">
        <v>65</v>
      </c>
      <c r="AB685" s="5">
        <v>2.14</v>
      </c>
      <c r="AC685" s="5">
        <v>4.986E-3</v>
      </c>
    </row>
    <row r="686" spans="1:29" ht="24.7" x14ac:dyDescent="0.5">
      <c r="A686" s="19"/>
      <c r="B686" s="5">
        <v>669</v>
      </c>
      <c r="C686" s="164"/>
      <c r="D686" s="118">
        <v>1237256</v>
      </c>
      <c r="E686" s="12" t="s">
        <v>857</v>
      </c>
      <c r="F686" s="11" t="s">
        <v>14</v>
      </c>
      <c r="G686" s="103" t="s">
        <v>149</v>
      </c>
      <c r="H686" s="10" t="s">
        <v>115</v>
      </c>
      <c r="I686" s="10" t="s">
        <v>1103</v>
      </c>
      <c r="J686" s="157">
        <v>1337</v>
      </c>
      <c r="K686" s="8">
        <v>1404</v>
      </c>
      <c r="L686" s="156">
        <f t="shared" si="49"/>
        <v>0.05</v>
      </c>
      <c r="M686" s="125">
        <f>VLOOKUP(F686,Оглавление!$J$4:$K$39,2,FALSE)</f>
        <v>0</v>
      </c>
      <c r="N686" s="8">
        <f t="shared" si="48"/>
        <v>1404</v>
      </c>
      <c r="O686" s="105"/>
      <c r="P686" s="8">
        <f t="shared" si="50"/>
        <v>0</v>
      </c>
      <c r="Q686" s="5" t="s">
        <v>1110</v>
      </c>
      <c r="R686" s="14" t="s">
        <v>1107</v>
      </c>
      <c r="S686" s="10" t="s">
        <v>1256</v>
      </c>
      <c r="T686" s="5" t="s">
        <v>12</v>
      </c>
      <c r="U686" s="13" t="s">
        <v>12</v>
      </c>
      <c r="V686" s="5">
        <v>0.19900000000000001</v>
      </c>
      <c r="W686" s="5">
        <v>5.8799999999999998E-4</v>
      </c>
      <c r="X686" s="5">
        <v>5</v>
      </c>
      <c r="Y686" s="5">
        <v>290</v>
      </c>
      <c r="Z686" s="5">
        <v>260</v>
      </c>
      <c r="AA686" s="5">
        <v>39</v>
      </c>
      <c r="AB686" s="5">
        <v>0.995</v>
      </c>
      <c r="AC686" s="5">
        <v>2.941E-3</v>
      </c>
    </row>
    <row r="687" spans="1:29" ht="37.5" customHeight="1" x14ac:dyDescent="0.5">
      <c r="A687" s="19"/>
      <c r="B687" s="5">
        <v>670</v>
      </c>
      <c r="C687" s="164"/>
      <c r="D687" s="118">
        <v>1237261</v>
      </c>
      <c r="E687" s="12" t="s">
        <v>858</v>
      </c>
      <c r="F687" s="11" t="s">
        <v>14</v>
      </c>
      <c r="G687" s="103" t="s">
        <v>117</v>
      </c>
      <c r="H687" s="10" t="s">
        <v>115</v>
      </c>
      <c r="I687" s="10" t="s">
        <v>1103</v>
      </c>
      <c r="J687" s="157">
        <v>1902</v>
      </c>
      <c r="K687" s="8">
        <v>1997</v>
      </c>
      <c r="L687" s="156">
        <f t="shared" si="49"/>
        <v>0.05</v>
      </c>
      <c r="M687" s="125">
        <f>VLOOKUP(F687,Оглавление!$J$4:$K$39,2,FALSE)</f>
        <v>0</v>
      </c>
      <c r="N687" s="8">
        <f t="shared" si="48"/>
        <v>1997</v>
      </c>
      <c r="O687" s="105"/>
      <c r="P687" s="8">
        <f t="shared" si="50"/>
        <v>0</v>
      </c>
      <c r="Q687" s="5" t="s">
        <v>1110</v>
      </c>
      <c r="R687" s="14" t="s">
        <v>1107</v>
      </c>
      <c r="S687" s="10" t="s">
        <v>1257</v>
      </c>
      <c r="T687" s="13" t="s">
        <v>12</v>
      </c>
      <c r="U687" s="13" t="s">
        <v>12</v>
      </c>
      <c r="V687" s="5">
        <v>0.16800000000000001</v>
      </c>
      <c r="W687" s="5">
        <v>1.06E-4</v>
      </c>
      <c r="X687" s="5">
        <v>1</v>
      </c>
      <c r="Y687" s="5">
        <v>120</v>
      </c>
      <c r="Z687" s="5">
        <v>40</v>
      </c>
      <c r="AA687" s="5">
        <v>22</v>
      </c>
      <c r="AB687" s="5">
        <v>0.16800000000000001</v>
      </c>
      <c r="AC687" s="5">
        <v>1.06E-4</v>
      </c>
    </row>
    <row r="688" spans="1:29" ht="37.5" customHeight="1" x14ac:dyDescent="0.5">
      <c r="A688" s="19"/>
      <c r="B688" s="5">
        <v>671</v>
      </c>
      <c r="C688" s="164"/>
      <c r="D688" s="118">
        <v>1237268</v>
      </c>
      <c r="E688" s="68" t="s">
        <v>859</v>
      </c>
      <c r="F688" s="11" t="s">
        <v>14</v>
      </c>
      <c r="G688" s="103" t="s">
        <v>117</v>
      </c>
      <c r="H688" s="10" t="s">
        <v>115</v>
      </c>
      <c r="I688" s="10" t="s">
        <v>1103</v>
      </c>
      <c r="J688" s="157">
        <v>3254</v>
      </c>
      <c r="K688" s="8">
        <v>3417</v>
      </c>
      <c r="L688" s="156">
        <f t="shared" si="49"/>
        <v>0.05</v>
      </c>
      <c r="M688" s="125">
        <f>VLOOKUP(F688,Оглавление!$J$4:$K$39,2,FALSE)</f>
        <v>0</v>
      </c>
      <c r="N688" s="8">
        <f t="shared" si="48"/>
        <v>3417</v>
      </c>
      <c r="O688" s="105"/>
      <c r="P688" s="8">
        <f t="shared" si="50"/>
        <v>0</v>
      </c>
      <c r="Q688" s="5" t="s">
        <v>1110</v>
      </c>
      <c r="R688" s="14" t="s">
        <v>1107</v>
      </c>
      <c r="S688" s="3" t="s">
        <v>12</v>
      </c>
      <c r="T688" s="13" t="s">
        <v>12</v>
      </c>
      <c r="U688" s="13" t="s">
        <v>12</v>
      </c>
      <c r="V688" s="5">
        <v>0.32700000000000001</v>
      </c>
      <c r="W688" s="5">
        <v>2.0860000000000002E-3</v>
      </c>
      <c r="X688" s="5">
        <v>1</v>
      </c>
      <c r="Y688" s="5">
        <v>790</v>
      </c>
      <c r="Z688" s="5">
        <v>120</v>
      </c>
      <c r="AA688" s="5">
        <v>22</v>
      </c>
      <c r="AB688" s="5">
        <v>0.32700000000000001</v>
      </c>
      <c r="AC688" s="5">
        <v>2.0860000000000002E-3</v>
      </c>
    </row>
    <row r="689" spans="1:29" ht="37.5" customHeight="1" x14ac:dyDescent="0.5">
      <c r="A689" s="19"/>
      <c r="B689" s="5">
        <v>672</v>
      </c>
      <c r="C689" s="164"/>
      <c r="D689" s="118">
        <v>1237201</v>
      </c>
      <c r="E689" s="68" t="s">
        <v>860</v>
      </c>
      <c r="F689" s="11" t="s">
        <v>14</v>
      </c>
      <c r="G689" s="103" t="s">
        <v>149</v>
      </c>
      <c r="H689" s="10" t="s">
        <v>115</v>
      </c>
      <c r="I689" s="10" t="s">
        <v>1103</v>
      </c>
      <c r="J689" s="157">
        <v>491</v>
      </c>
      <c r="K689" s="8">
        <v>516</v>
      </c>
      <c r="L689" s="156">
        <f t="shared" si="49"/>
        <v>0.05</v>
      </c>
      <c r="M689" s="125">
        <f>VLOOKUP(F689,Оглавление!$J$4:$K$39,2,FALSE)</f>
        <v>0</v>
      </c>
      <c r="N689" s="8">
        <f t="shared" si="48"/>
        <v>516</v>
      </c>
      <c r="O689" s="105"/>
      <c r="P689" s="8">
        <f t="shared" si="50"/>
        <v>0</v>
      </c>
      <c r="Q689" s="5" t="s">
        <v>1110</v>
      </c>
      <c r="R689" s="14" t="s">
        <v>1107</v>
      </c>
      <c r="S689" s="10">
        <v>1135890</v>
      </c>
      <c r="T689" s="13" t="s">
        <v>12</v>
      </c>
      <c r="U689" s="13" t="s">
        <v>12</v>
      </c>
      <c r="V689" s="5">
        <v>7.0999999999999994E-2</v>
      </c>
      <c r="W689" s="5">
        <v>9.7999999999999997E-5</v>
      </c>
      <c r="X689" s="5">
        <v>10</v>
      </c>
      <c r="Y689" s="5">
        <v>200</v>
      </c>
      <c r="Z689" s="5">
        <v>175</v>
      </c>
      <c r="AA689" s="5">
        <v>28</v>
      </c>
      <c r="AB689" s="5">
        <v>0.70799999999999996</v>
      </c>
      <c r="AC689" s="5">
        <v>9.7999999999999997E-4</v>
      </c>
    </row>
    <row r="690" spans="1:29" ht="37.5" customHeight="1" x14ac:dyDescent="0.5">
      <c r="A690" s="19"/>
      <c r="B690" s="5">
        <v>673</v>
      </c>
      <c r="C690" s="164"/>
      <c r="D690" s="118">
        <v>1237202</v>
      </c>
      <c r="E690" s="68" t="s">
        <v>861</v>
      </c>
      <c r="F690" s="11" t="s">
        <v>14</v>
      </c>
      <c r="G690" s="103" t="s">
        <v>149</v>
      </c>
      <c r="H690" s="10" t="s">
        <v>115</v>
      </c>
      <c r="I690" s="10" t="s">
        <v>1103</v>
      </c>
      <c r="J690" s="157">
        <v>560</v>
      </c>
      <c r="K690" s="8">
        <v>588</v>
      </c>
      <c r="L690" s="156">
        <f t="shared" si="49"/>
        <v>0.05</v>
      </c>
      <c r="M690" s="125">
        <f>VLOOKUP(F690,Оглавление!$J$4:$K$39,2,FALSE)</f>
        <v>0</v>
      </c>
      <c r="N690" s="8">
        <f t="shared" si="48"/>
        <v>588</v>
      </c>
      <c r="O690" s="105"/>
      <c r="P690" s="8">
        <f t="shared" si="50"/>
        <v>0</v>
      </c>
      <c r="Q690" s="5" t="s">
        <v>1110</v>
      </c>
      <c r="R690" s="14" t="s">
        <v>1107</v>
      </c>
      <c r="S690" s="10">
        <v>1135891</v>
      </c>
      <c r="T690" s="13" t="s">
        <v>12</v>
      </c>
      <c r="U690" s="13" t="s">
        <v>12</v>
      </c>
      <c r="V690" s="5">
        <v>8.3000000000000004E-2</v>
      </c>
      <c r="W690" s="5">
        <v>9.7999999999999997E-5</v>
      </c>
      <c r="X690" s="5">
        <v>10</v>
      </c>
      <c r="Y690" s="5">
        <v>200</v>
      </c>
      <c r="Z690" s="5">
        <v>175</v>
      </c>
      <c r="AA690" s="5">
        <v>28</v>
      </c>
      <c r="AB690" s="5">
        <v>0.83</v>
      </c>
      <c r="AC690" s="5">
        <v>9.7999999999999997E-4</v>
      </c>
    </row>
    <row r="691" spans="1:29" ht="37.5" customHeight="1" x14ac:dyDescent="0.5">
      <c r="A691" s="19"/>
      <c r="B691" s="5">
        <v>674</v>
      </c>
      <c r="C691" s="164"/>
      <c r="D691" s="118">
        <v>1237271</v>
      </c>
      <c r="E691" s="12" t="s">
        <v>862</v>
      </c>
      <c r="F691" s="11" t="s">
        <v>14</v>
      </c>
      <c r="G691" s="103" t="s">
        <v>145</v>
      </c>
      <c r="H691" s="10" t="s">
        <v>115</v>
      </c>
      <c r="I691" s="10" t="s">
        <v>1103</v>
      </c>
      <c r="J691" s="157">
        <v>588</v>
      </c>
      <c r="K691" s="8">
        <v>617</v>
      </c>
      <c r="L691" s="156">
        <f t="shared" si="49"/>
        <v>0.05</v>
      </c>
      <c r="M691" s="125">
        <f>VLOOKUP(F691,Оглавление!$J$4:$K$39,2,FALSE)</f>
        <v>0</v>
      </c>
      <c r="N691" s="8">
        <f t="shared" si="48"/>
        <v>617</v>
      </c>
      <c r="O691" s="105"/>
      <c r="P691" s="8">
        <f t="shared" si="50"/>
        <v>0</v>
      </c>
      <c r="Q691" s="5" t="s">
        <v>1110</v>
      </c>
      <c r="R691" s="14" t="s">
        <v>1107</v>
      </c>
      <c r="S691" s="10" t="s">
        <v>1258</v>
      </c>
      <c r="T691" s="13" t="s">
        <v>12</v>
      </c>
      <c r="U691" s="13" t="s">
        <v>12</v>
      </c>
      <c r="V691" s="5">
        <v>9.9000000000000005E-2</v>
      </c>
      <c r="W691" s="5">
        <v>2.7E-4</v>
      </c>
      <c r="X691" s="5">
        <v>10</v>
      </c>
      <c r="Y691" s="5">
        <v>245</v>
      </c>
      <c r="Z691" s="5">
        <v>200</v>
      </c>
      <c r="AA691" s="5">
        <v>55</v>
      </c>
      <c r="AB691" s="5">
        <v>0.99</v>
      </c>
      <c r="AC691" s="5">
        <v>2.6949999999999999E-3</v>
      </c>
    </row>
    <row r="692" spans="1:29" ht="37.5" customHeight="1" x14ac:dyDescent="0.5">
      <c r="A692" s="19"/>
      <c r="B692" s="5">
        <v>675</v>
      </c>
      <c r="C692" s="164"/>
      <c r="D692" s="118">
        <v>1237272</v>
      </c>
      <c r="E692" s="12" t="s">
        <v>863</v>
      </c>
      <c r="F692" s="11" t="s">
        <v>14</v>
      </c>
      <c r="G692" s="103" t="s">
        <v>145</v>
      </c>
      <c r="H692" s="10" t="s">
        <v>115</v>
      </c>
      <c r="I692" s="10" t="s">
        <v>1103</v>
      </c>
      <c r="J692" s="157">
        <v>672</v>
      </c>
      <c r="K692" s="8">
        <v>706</v>
      </c>
      <c r="L692" s="156">
        <f t="shared" si="49"/>
        <v>0.05</v>
      </c>
      <c r="M692" s="125">
        <f>VLOOKUP(F692,Оглавление!$J$4:$K$39,2,FALSE)</f>
        <v>0</v>
      </c>
      <c r="N692" s="8">
        <f t="shared" si="48"/>
        <v>706</v>
      </c>
      <c r="O692" s="105"/>
      <c r="P692" s="8">
        <f t="shared" si="50"/>
        <v>0</v>
      </c>
      <c r="Q692" s="5" t="s">
        <v>1110</v>
      </c>
      <c r="R692" s="14" t="s">
        <v>1107</v>
      </c>
      <c r="S692" s="10" t="s">
        <v>1259</v>
      </c>
      <c r="T692" s="13" t="s">
        <v>12</v>
      </c>
      <c r="U692" s="13" t="s">
        <v>12</v>
      </c>
      <c r="V692" s="5">
        <v>0.105</v>
      </c>
      <c r="W692" s="5">
        <v>2.3800000000000001E-4</v>
      </c>
      <c r="X692" s="5">
        <v>10</v>
      </c>
      <c r="Y692" s="5">
        <v>220</v>
      </c>
      <c r="Z692" s="5">
        <v>200</v>
      </c>
      <c r="AA692" s="5">
        <v>54</v>
      </c>
      <c r="AB692" s="5">
        <v>1.05</v>
      </c>
      <c r="AC692" s="5">
        <v>2.3760000000000001E-3</v>
      </c>
    </row>
    <row r="693" spans="1:29" ht="37.5" customHeight="1" x14ac:dyDescent="0.5">
      <c r="A693" s="19"/>
      <c r="B693" s="5">
        <v>676</v>
      </c>
      <c r="C693" s="164"/>
      <c r="D693" s="119">
        <v>1237273</v>
      </c>
      <c r="E693" s="68" t="s">
        <v>864</v>
      </c>
      <c r="F693" s="11" t="s">
        <v>14</v>
      </c>
      <c r="G693" s="103" t="s">
        <v>145</v>
      </c>
      <c r="H693" s="10" t="s">
        <v>115</v>
      </c>
      <c r="I693" s="10" t="s">
        <v>1103</v>
      </c>
      <c r="J693" s="157">
        <v>936</v>
      </c>
      <c r="K693" s="8">
        <v>983</v>
      </c>
      <c r="L693" s="156">
        <f t="shared" si="49"/>
        <v>0.05</v>
      </c>
      <c r="M693" s="125">
        <f>VLOOKUP(F693,Оглавление!$J$4:$K$39,2,FALSE)</f>
        <v>0</v>
      </c>
      <c r="N693" s="8">
        <f t="shared" si="48"/>
        <v>983</v>
      </c>
      <c r="O693" s="105"/>
      <c r="P693" s="8">
        <f t="shared" si="50"/>
        <v>0</v>
      </c>
      <c r="Q693" s="5" t="s">
        <v>1110</v>
      </c>
      <c r="R693" s="14" t="s">
        <v>1107</v>
      </c>
      <c r="S693" s="10" t="s">
        <v>1260</v>
      </c>
      <c r="T693" s="13" t="s">
        <v>12</v>
      </c>
      <c r="U693" s="13" t="s">
        <v>12</v>
      </c>
      <c r="V693" s="5">
        <v>0.122</v>
      </c>
      <c r="W693" s="5">
        <v>2.5000000000000001E-4</v>
      </c>
      <c r="X693" s="5">
        <v>10</v>
      </c>
      <c r="Y693" s="5">
        <v>245</v>
      </c>
      <c r="Z693" s="5">
        <v>200</v>
      </c>
      <c r="AA693" s="5">
        <v>51</v>
      </c>
      <c r="AB693" s="5">
        <v>1.2210000000000001</v>
      </c>
      <c r="AC693" s="5">
        <v>2.4989999999999999E-3</v>
      </c>
    </row>
    <row r="694" spans="1:29" ht="37.5" customHeight="1" x14ac:dyDescent="0.5">
      <c r="A694" s="19"/>
      <c r="B694" s="5">
        <v>677</v>
      </c>
      <c r="C694" s="164"/>
      <c r="D694" s="118">
        <v>1237275</v>
      </c>
      <c r="E694" s="68" t="s">
        <v>865</v>
      </c>
      <c r="F694" s="11" t="s">
        <v>14</v>
      </c>
      <c r="G694" s="103" t="s">
        <v>145</v>
      </c>
      <c r="H694" s="10" t="s">
        <v>115</v>
      </c>
      <c r="I694" s="10" t="s">
        <v>1103</v>
      </c>
      <c r="J694" s="157">
        <v>743</v>
      </c>
      <c r="K694" s="8">
        <v>780</v>
      </c>
      <c r="L694" s="156">
        <f t="shared" si="49"/>
        <v>0.05</v>
      </c>
      <c r="M694" s="125">
        <f>VLOOKUP(F694,Оглавление!$J$4:$K$39,2,FALSE)</f>
        <v>0</v>
      </c>
      <c r="N694" s="8">
        <f t="shared" si="48"/>
        <v>780</v>
      </c>
      <c r="O694" s="105"/>
      <c r="P694" s="8">
        <f t="shared" si="50"/>
        <v>0</v>
      </c>
      <c r="Q694" s="5" t="s">
        <v>1110</v>
      </c>
      <c r="R694" s="14" t="s">
        <v>1107</v>
      </c>
      <c r="S694" s="10" t="s">
        <v>1258</v>
      </c>
      <c r="T694" s="13" t="s">
        <v>12</v>
      </c>
      <c r="U694" s="13" t="s">
        <v>12</v>
      </c>
      <c r="V694" s="5">
        <v>0.11</v>
      </c>
      <c r="W694" s="5">
        <v>2.2499999999999999E-4</v>
      </c>
      <c r="X694" s="5">
        <v>10</v>
      </c>
      <c r="Y694" s="5">
        <v>245</v>
      </c>
      <c r="Z694" s="5">
        <v>200</v>
      </c>
      <c r="AA694" s="5">
        <v>51</v>
      </c>
      <c r="AB694" s="5">
        <v>1.0980000000000001</v>
      </c>
      <c r="AC694" s="5">
        <v>2.2499999999999998E-3</v>
      </c>
    </row>
    <row r="695" spans="1:29" ht="37.5" customHeight="1" x14ac:dyDescent="0.5">
      <c r="A695" s="19"/>
      <c r="B695" s="5">
        <v>678</v>
      </c>
      <c r="C695" s="164"/>
      <c r="D695" s="118">
        <v>1237276</v>
      </c>
      <c r="E695" s="68" t="s">
        <v>866</v>
      </c>
      <c r="F695" s="11" t="s">
        <v>14</v>
      </c>
      <c r="G695" s="103" t="s">
        <v>145</v>
      </c>
      <c r="H695" s="10" t="s">
        <v>115</v>
      </c>
      <c r="I695" s="10" t="s">
        <v>1103</v>
      </c>
      <c r="J695" s="157">
        <v>834</v>
      </c>
      <c r="K695" s="8">
        <v>876</v>
      </c>
      <c r="L695" s="156">
        <f t="shared" si="49"/>
        <v>0.05</v>
      </c>
      <c r="M695" s="125">
        <f>VLOOKUP(F695,Оглавление!$J$4:$K$39,2,FALSE)</f>
        <v>0</v>
      </c>
      <c r="N695" s="8">
        <f t="shared" si="48"/>
        <v>876</v>
      </c>
      <c r="O695" s="105"/>
      <c r="P695" s="8">
        <f t="shared" si="50"/>
        <v>0</v>
      </c>
      <c r="Q695" s="5" t="s">
        <v>1110</v>
      </c>
      <c r="R695" s="14" t="s">
        <v>1107</v>
      </c>
      <c r="S695" s="10" t="s">
        <v>1259</v>
      </c>
      <c r="T695" s="13" t="s">
        <v>12</v>
      </c>
      <c r="U695" s="13" t="s">
        <v>12</v>
      </c>
      <c r="V695" s="5">
        <v>0.11899999999999999</v>
      </c>
      <c r="W695" s="5">
        <v>2.2499999999999999E-4</v>
      </c>
      <c r="X695" s="5">
        <v>10</v>
      </c>
      <c r="Y695" s="5">
        <v>245</v>
      </c>
      <c r="Z695" s="5">
        <v>200</v>
      </c>
      <c r="AA695" s="5">
        <v>51</v>
      </c>
      <c r="AB695" s="5">
        <v>1.194</v>
      </c>
      <c r="AC695" s="5">
        <v>2.2499999999999998E-3</v>
      </c>
    </row>
    <row r="696" spans="1:29" ht="37.5" customHeight="1" x14ac:dyDescent="0.5">
      <c r="A696" s="19"/>
      <c r="B696" s="5">
        <v>679</v>
      </c>
      <c r="C696" s="165"/>
      <c r="D696" s="118">
        <v>1237281</v>
      </c>
      <c r="E696" s="68" t="s">
        <v>867</v>
      </c>
      <c r="F696" s="11" t="s">
        <v>14</v>
      </c>
      <c r="G696" s="103" t="s">
        <v>145</v>
      </c>
      <c r="H696" s="10" t="s">
        <v>115</v>
      </c>
      <c r="I696" s="10" t="s">
        <v>1103</v>
      </c>
      <c r="J696" s="157">
        <v>1312</v>
      </c>
      <c r="K696" s="8">
        <v>1378</v>
      </c>
      <c r="L696" s="156">
        <f t="shared" si="49"/>
        <v>0.05</v>
      </c>
      <c r="M696" s="125">
        <f>VLOOKUP(F696,Оглавление!$J$4:$K$39,2,FALSE)</f>
        <v>0</v>
      </c>
      <c r="N696" s="8">
        <f t="shared" si="48"/>
        <v>1378</v>
      </c>
      <c r="O696" s="105"/>
      <c r="P696" s="8">
        <f t="shared" si="50"/>
        <v>0</v>
      </c>
      <c r="Q696" s="5" t="s">
        <v>1110</v>
      </c>
      <c r="R696" s="14" t="s">
        <v>1107</v>
      </c>
      <c r="S696" s="10" t="s">
        <v>12</v>
      </c>
      <c r="T696" s="13" t="s">
        <v>12</v>
      </c>
      <c r="U696" s="13" t="s">
        <v>12</v>
      </c>
      <c r="V696" s="5">
        <v>0.2</v>
      </c>
      <c r="W696" s="5">
        <v>3.5100000000000002E-4</v>
      </c>
      <c r="X696" s="5">
        <v>10</v>
      </c>
      <c r="Y696" s="5">
        <v>245</v>
      </c>
      <c r="Z696" s="5">
        <v>200</v>
      </c>
      <c r="AA696" s="5">
        <v>50</v>
      </c>
      <c r="AB696" s="5">
        <v>2</v>
      </c>
      <c r="AC696" s="5">
        <v>3.5100000000000001E-3</v>
      </c>
    </row>
    <row r="697" spans="1:29" ht="37.5" customHeight="1" x14ac:dyDescent="0.5">
      <c r="A697" s="19"/>
      <c r="B697" s="5">
        <v>680</v>
      </c>
      <c r="C697" s="165"/>
      <c r="D697" s="118">
        <v>1237282</v>
      </c>
      <c r="E697" s="68" t="s">
        <v>868</v>
      </c>
      <c r="F697" s="11" t="s">
        <v>14</v>
      </c>
      <c r="G697" s="103" t="s">
        <v>145</v>
      </c>
      <c r="H697" s="10" t="s">
        <v>115</v>
      </c>
      <c r="I697" s="10" t="s">
        <v>1103</v>
      </c>
      <c r="J697" s="157">
        <v>1363</v>
      </c>
      <c r="K697" s="8">
        <v>1431</v>
      </c>
      <c r="L697" s="156">
        <f t="shared" si="49"/>
        <v>0.05</v>
      </c>
      <c r="M697" s="125">
        <f>VLOOKUP(F697,Оглавление!$J$4:$K$39,2,FALSE)</f>
        <v>0</v>
      </c>
      <c r="N697" s="8">
        <f t="shared" si="48"/>
        <v>1431</v>
      </c>
      <c r="O697" s="105"/>
      <c r="P697" s="8">
        <f t="shared" si="50"/>
        <v>0</v>
      </c>
      <c r="Q697" s="5" t="s">
        <v>1110</v>
      </c>
      <c r="R697" s="14" t="s">
        <v>1107</v>
      </c>
      <c r="S697" s="10" t="s">
        <v>12</v>
      </c>
      <c r="T697" s="13" t="s">
        <v>12</v>
      </c>
      <c r="U697" s="13" t="s">
        <v>12</v>
      </c>
      <c r="V697" s="5">
        <v>0.20399999999999999</v>
      </c>
      <c r="W697" s="5">
        <v>3.5100000000000002E-4</v>
      </c>
      <c r="X697" s="5">
        <v>10</v>
      </c>
      <c r="Y697" s="5">
        <v>245</v>
      </c>
      <c r="Z697" s="5">
        <v>200</v>
      </c>
      <c r="AA697" s="5">
        <v>50</v>
      </c>
      <c r="AB697" s="5">
        <v>2.04</v>
      </c>
      <c r="AC697" s="5">
        <v>3.5100000000000001E-3</v>
      </c>
    </row>
    <row r="698" spans="1:29" ht="37.5" customHeight="1" x14ac:dyDescent="0.5">
      <c r="A698" s="19"/>
      <c r="B698" s="5">
        <v>681</v>
      </c>
      <c r="C698" s="175"/>
      <c r="D698" s="118">
        <v>1237294</v>
      </c>
      <c r="E698" s="68" t="s">
        <v>869</v>
      </c>
      <c r="F698" s="11" t="s">
        <v>14</v>
      </c>
      <c r="G698" s="103" t="s">
        <v>145</v>
      </c>
      <c r="H698" s="10" t="s">
        <v>115</v>
      </c>
      <c r="I698" s="10" t="s">
        <v>1103</v>
      </c>
      <c r="J698" s="157">
        <v>2735</v>
      </c>
      <c r="K698" s="8">
        <v>2872</v>
      </c>
      <c r="L698" s="156">
        <f t="shared" si="49"/>
        <v>0.05</v>
      </c>
      <c r="M698" s="125">
        <f>VLOOKUP(F698,Оглавление!$J$4:$K$39,2,FALSE)</f>
        <v>0</v>
      </c>
      <c r="N698" s="8">
        <f t="shared" si="48"/>
        <v>2872</v>
      </c>
      <c r="O698" s="105"/>
      <c r="P698" s="8">
        <f t="shared" ref="P698:P699" si="51">N698*O698</f>
        <v>0</v>
      </c>
      <c r="Q698" s="5" t="s">
        <v>1110</v>
      </c>
      <c r="R698" s="14" t="s">
        <v>1107</v>
      </c>
      <c r="S698" s="10" t="s">
        <v>12</v>
      </c>
      <c r="T698" s="13" t="s">
        <v>12</v>
      </c>
      <c r="U698" s="13" t="s">
        <v>12</v>
      </c>
      <c r="V698" s="5">
        <v>0.23599999999999999</v>
      </c>
      <c r="W698" s="5">
        <v>3.6099999999999999E-4</v>
      </c>
      <c r="X698" s="5">
        <v>14</v>
      </c>
      <c r="Y698" s="5">
        <v>280</v>
      </c>
      <c r="Z698" s="5">
        <v>190</v>
      </c>
      <c r="AA698" s="5">
        <v>95</v>
      </c>
      <c r="AB698" s="5">
        <v>3.3</v>
      </c>
      <c r="AC698" s="5">
        <v>5.0540000000000003E-3</v>
      </c>
    </row>
    <row r="699" spans="1:29" ht="37.5" customHeight="1" x14ac:dyDescent="0.5">
      <c r="A699" s="19"/>
      <c r="B699" s="5">
        <v>682</v>
      </c>
      <c r="C699" s="175"/>
      <c r="D699" s="118">
        <v>1237295</v>
      </c>
      <c r="E699" s="68" t="s">
        <v>870</v>
      </c>
      <c r="F699" s="11" t="s">
        <v>14</v>
      </c>
      <c r="G699" s="103" t="s">
        <v>145</v>
      </c>
      <c r="H699" s="10" t="s">
        <v>115</v>
      </c>
      <c r="I699" s="10" t="s">
        <v>1103</v>
      </c>
      <c r="J699" s="157">
        <v>2837</v>
      </c>
      <c r="K699" s="8">
        <v>2979</v>
      </c>
      <c r="L699" s="156">
        <f t="shared" si="49"/>
        <v>0.05</v>
      </c>
      <c r="M699" s="125">
        <f>VLOOKUP(F699,Оглавление!$J$4:$K$39,2,FALSE)</f>
        <v>0</v>
      </c>
      <c r="N699" s="8">
        <f t="shared" si="48"/>
        <v>2979</v>
      </c>
      <c r="O699" s="105"/>
      <c r="P699" s="8">
        <f t="shared" si="51"/>
        <v>0</v>
      </c>
      <c r="Q699" s="5" t="s">
        <v>1110</v>
      </c>
      <c r="R699" s="14" t="s">
        <v>1107</v>
      </c>
      <c r="S699" s="10" t="s">
        <v>12</v>
      </c>
      <c r="T699" s="13" t="s">
        <v>12</v>
      </c>
      <c r="U699" s="13" t="s">
        <v>12</v>
      </c>
      <c r="V699" s="5">
        <v>0.23599999999999999</v>
      </c>
      <c r="W699" s="5">
        <v>3.6099999999999999E-4</v>
      </c>
      <c r="X699" s="5">
        <v>14</v>
      </c>
      <c r="Y699" s="5">
        <v>280</v>
      </c>
      <c r="Z699" s="5">
        <v>190</v>
      </c>
      <c r="AA699" s="5">
        <v>95</v>
      </c>
      <c r="AB699" s="5">
        <v>3.3</v>
      </c>
      <c r="AC699" s="5">
        <v>5.0540000000000003E-3</v>
      </c>
    </row>
    <row r="700" spans="1:29" ht="37.5" customHeight="1" x14ac:dyDescent="0.5">
      <c r="A700" s="19"/>
      <c r="B700" s="5">
        <v>683</v>
      </c>
      <c r="C700" s="164"/>
      <c r="D700" s="118">
        <v>1237303</v>
      </c>
      <c r="E700" s="68" t="s">
        <v>871</v>
      </c>
      <c r="F700" s="11" t="s">
        <v>14</v>
      </c>
      <c r="G700" s="90" t="s">
        <v>82</v>
      </c>
      <c r="H700" s="10" t="s">
        <v>115</v>
      </c>
      <c r="I700" s="10" t="s">
        <v>1103</v>
      </c>
      <c r="J700" s="157">
        <v>50</v>
      </c>
      <c r="K700" s="8">
        <v>53</v>
      </c>
      <c r="L700" s="156">
        <f t="shared" si="49"/>
        <v>0.06</v>
      </c>
      <c r="M700" s="125">
        <f>VLOOKUP(F700,Оглавление!$J$4:$K$39,2,FALSE)</f>
        <v>0</v>
      </c>
      <c r="N700" s="8">
        <f t="shared" si="48"/>
        <v>53</v>
      </c>
      <c r="O700" s="105"/>
      <c r="P700" s="8">
        <f t="shared" si="50"/>
        <v>0</v>
      </c>
      <c r="Q700" s="5" t="s">
        <v>1110</v>
      </c>
      <c r="R700" s="14" t="s">
        <v>1107</v>
      </c>
      <c r="S700" s="3" t="s">
        <v>12</v>
      </c>
      <c r="T700" s="13" t="s">
        <v>12</v>
      </c>
      <c r="U700" s="13" t="s">
        <v>12</v>
      </c>
      <c r="V700" s="5">
        <v>8.0000000000000002E-3</v>
      </c>
      <c r="W700" s="5">
        <v>1.5E-5</v>
      </c>
      <c r="X700" s="5">
        <v>5</v>
      </c>
      <c r="Y700" s="5">
        <v>140</v>
      </c>
      <c r="Z700" s="5">
        <v>135</v>
      </c>
      <c r="AA700" s="5">
        <v>22</v>
      </c>
      <c r="AB700" s="5">
        <v>3.9E-2</v>
      </c>
      <c r="AC700" s="5">
        <v>4.1599999999999997E-4</v>
      </c>
    </row>
    <row r="701" spans="1:29" ht="37.5" customHeight="1" x14ac:dyDescent="0.5">
      <c r="A701" s="19"/>
      <c r="B701" s="5">
        <v>684</v>
      </c>
      <c r="C701" s="164"/>
      <c r="D701" s="118">
        <v>1237304</v>
      </c>
      <c r="E701" s="68" t="s">
        <v>872</v>
      </c>
      <c r="F701" s="11" t="s">
        <v>14</v>
      </c>
      <c r="G701" s="90" t="s">
        <v>82</v>
      </c>
      <c r="H701" s="10" t="s">
        <v>115</v>
      </c>
      <c r="I701" s="10" t="s">
        <v>1103</v>
      </c>
      <c r="J701" s="157">
        <v>62</v>
      </c>
      <c r="K701" s="8">
        <v>65</v>
      </c>
      <c r="L701" s="156">
        <f t="shared" si="49"/>
        <v>0.05</v>
      </c>
      <c r="M701" s="125">
        <f>VLOOKUP(F701,Оглавление!$J$4:$K$39,2,FALSE)</f>
        <v>0</v>
      </c>
      <c r="N701" s="8">
        <f t="shared" si="48"/>
        <v>65</v>
      </c>
      <c r="O701" s="105"/>
      <c r="P701" s="8">
        <f t="shared" si="50"/>
        <v>0</v>
      </c>
      <c r="Q701" s="5" t="s">
        <v>1110</v>
      </c>
      <c r="R701" s="14" t="s">
        <v>1107</v>
      </c>
      <c r="S701" s="3" t="s">
        <v>12</v>
      </c>
      <c r="T701" s="13" t="s">
        <v>12</v>
      </c>
      <c r="U701" s="13" t="s">
        <v>12</v>
      </c>
      <c r="V701" s="5">
        <v>0.01</v>
      </c>
      <c r="W701" s="5">
        <v>2.0000000000000002E-5</v>
      </c>
      <c r="X701" s="5">
        <v>5</v>
      </c>
      <c r="Y701" s="5">
        <v>140</v>
      </c>
      <c r="Z701" s="5">
        <v>135</v>
      </c>
      <c r="AA701" s="5">
        <v>25</v>
      </c>
      <c r="AB701" s="5">
        <v>4.8000000000000001E-2</v>
      </c>
      <c r="AC701" s="5">
        <v>4.73E-4</v>
      </c>
    </row>
    <row r="702" spans="1:29" x14ac:dyDescent="0.5">
      <c r="A702" s="1"/>
      <c r="B702" s="5">
        <v>685</v>
      </c>
      <c r="C702" s="148" t="s">
        <v>171</v>
      </c>
      <c r="D702" s="137"/>
      <c r="E702" s="137"/>
      <c r="F702" s="138"/>
      <c r="G702" s="139"/>
      <c r="H702" s="137"/>
      <c r="I702" s="22"/>
      <c r="J702" s="159"/>
      <c r="K702" s="140"/>
      <c r="L702" s="140"/>
      <c r="M702" s="140"/>
      <c r="N702" s="140"/>
      <c r="O702" s="141"/>
      <c r="P702" s="140"/>
      <c r="Q702" s="22"/>
      <c r="R702" s="74"/>
      <c r="S702" s="21"/>
      <c r="T702" s="21"/>
      <c r="U702" s="21"/>
      <c r="V702" s="22"/>
      <c r="W702" s="22"/>
      <c r="X702" s="22"/>
      <c r="Y702" s="22"/>
      <c r="Z702" s="22"/>
      <c r="AA702" s="22"/>
      <c r="AB702" s="22"/>
      <c r="AC702" s="22"/>
    </row>
    <row r="703" spans="1:29" ht="37" x14ac:dyDescent="0.5">
      <c r="A703" s="1"/>
      <c r="B703" s="5">
        <v>686</v>
      </c>
      <c r="C703" s="164"/>
      <c r="D703" s="122">
        <v>1135929</v>
      </c>
      <c r="E703" s="6" t="s">
        <v>873</v>
      </c>
      <c r="F703" s="11" t="s">
        <v>41</v>
      </c>
      <c r="G703" s="18" t="s">
        <v>150</v>
      </c>
      <c r="H703" s="10" t="s">
        <v>79</v>
      </c>
      <c r="I703" s="10" t="s">
        <v>1103</v>
      </c>
      <c r="J703" s="157">
        <v>13118</v>
      </c>
      <c r="K703" s="8">
        <v>13118</v>
      </c>
      <c r="L703" s="156">
        <f t="shared" ref="L703:L747" si="52">ROUND(K703/J703-1,2)</f>
        <v>0</v>
      </c>
      <c r="M703" s="125">
        <f>VLOOKUP(F703,Оглавление!$J$4:$K$39,2,FALSE)</f>
        <v>0</v>
      </c>
      <c r="N703" s="8">
        <f t="shared" si="48"/>
        <v>13118</v>
      </c>
      <c r="O703" s="105"/>
      <c r="P703" s="8">
        <f t="shared" ref="P703:P745" si="53">N703*O703</f>
        <v>0</v>
      </c>
      <c r="Q703" s="49" t="s">
        <v>1106</v>
      </c>
      <c r="R703" s="14" t="s">
        <v>1108</v>
      </c>
      <c r="S703" s="13">
        <v>1088046</v>
      </c>
      <c r="T703" s="15">
        <v>1136943</v>
      </c>
      <c r="U703" s="15" t="s">
        <v>12</v>
      </c>
      <c r="V703" s="5">
        <v>2.65</v>
      </c>
      <c r="W703" s="5">
        <v>8.9599999999999992E-3</v>
      </c>
      <c r="X703" s="5">
        <v>1</v>
      </c>
      <c r="Y703" s="5">
        <v>400</v>
      </c>
      <c r="Z703" s="5">
        <v>160</v>
      </c>
      <c r="AA703" s="5">
        <v>140</v>
      </c>
      <c r="AB703" s="5">
        <v>2.65</v>
      </c>
      <c r="AC703" s="5">
        <v>8.9599999999999992E-3</v>
      </c>
    </row>
    <row r="704" spans="1:29" ht="37" x14ac:dyDescent="0.5">
      <c r="A704" s="1"/>
      <c r="B704" s="5">
        <v>687</v>
      </c>
      <c r="C704" s="164"/>
      <c r="D704" s="121">
        <v>1135930</v>
      </c>
      <c r="E704" s="6" t="s">
        <v>874</v>
      </c>
      <c r="F704" s="11" t="s">
        <v>41</v>
      </c>
      <c r="G704" s="18" t="s">
        <v>150</v>
      </c>
      <c r="H704" s="10" t="s">
        <v>79</v>
      </c>
      <c r="I704" s="10" t="s">
        <v>1103</v>
      </c>
      <c r="J704" s="157">
        <v>18934</v>
      </c>
      <c r="K704" s="8">
        <v>18934</v>
      </c>
      <c r="L704" s="156">
        <f t="shared" si="52"/>
        <v>0</v>
      </c>
      <c r="M704" s="125">
        <f>VLOOKUP(F704,Оглавление!$J$4:$K$39,2,FALSE)</f>
        <v>0</v>
      </c>
      <c r="N704" s="8">
        <f t="shared" si="48"/>
        <v>18934</v>
      </c>
      <c r="O704" s="105"/>
      <c r="P704" s="8">
        <f t="shared" si="53"/>
        <v>0</v>
      </c>
      <c r="Q704" s="49" t="s">
        <v>1106</v>
      </c>
      <c r="R704" s="14" t="s">
        <v>1108</v>
      </c>
      <c r="S704" s="13">
        <v>1088047</v>
      </c>
      <c r="T704" s="15">
        <v>1136944</v>
      </c>
      <c r="U704" s="15" t="s">
        <v>12</v>
      </c>
      <c r="V704" s="5">
        <v>3.1</v>
      </c>
      <c r="W704" s="5">
        <v>7.2899999999999996E-3</v>
      </c>
      <c r="X704" s="5">
        <v>1</v>
      </c>
      <c r="Y704" s="5">
        <v>400</v>
      </c>
      <c r="Z704" s="5">
        <v>160</v>
      </c>
      <c r="AA704" s="5">
        <v>140</v>
      </c>
      <c r="AB704" s="5">
        <v>3.1</v>
      </c>
      <c r="AC704" s="5">
        <v>8.9599999999999992E-3</v>
      </c>
    </row>
    <row r="705" spans="1:29" ht="37" x14ac:dyDescent="0.5">
      <c r="A705" s="1"/>
      <c r="B705" s="5">
        <v>688</v>
      </c>
      <c r="C705" s="164"/>
      <c r="D705" s="121">
        <v>1135931</v>
      </c>
      <c r="E705" s="6" t="s">
        <v>875</v>
      </c>
      <c r="F705" s="11" t="s">
        <v>41</v>
      </c>
      <c r="G705" s="18" t="s">
        <v>150</v>
      </c>
      <c r="H705" s="10" t="s">
        <v>79</v>
      </c>
      <c r="I705" s="10" t="s">
        <v>1103</v>
      </c>
      <c r="J705" s="157">
        <v>18962</v>
      </c>
      <c r="K705" s="8">
        <v>18962</v>
      </c>
      <c r="L705" s="156">
        <f t="shared" si="52"/>
        <v>0</v>
      </c>
      <c r="M705" s="125">
        <f>VLOOKUP(F705,Оглавление!$J$4:$K$39,2,FALSE)</f>
        <v>0</v>
      </c>
      <c r="N705" s="8">
        <f t="shared" si="48"/>
        <v>18962</v>
      </c>
      <c r="O705" s="105"/>
      <c r="P705" s="8">
        <f t="shared" si="53"/>
        <v>0</v>
      </c>
      <c r="Q705" s="49" t="s">
        <v>1106</v>
      </c>
      <c r="R705" s="14" t="s">
        <v>1108</v>
      </c>
      <c r="S705" s="13">
        <v>1088048</v>
      </c>
      <c r="T705" s="15">
        <v>1136945</v>
      </c>
      <c r="U705" s="15" t="s">
        <v>12</v>
      </c>
      <c r="V705" s="5">
        <v>3.45</v>
      </c>
      <c r="W705" s="5">
        <v>8.9599999999999992E-3</v>
      </c>
      <c r="X705" s="5">
        <v>1</v>
      </c>
      <c r="Y705" s="5">
        <v>400</v>
      </c>
      <c r="Z705" s="5">
        <v>160</v>
      </c>
      <c r="AA705" s="5">
        <v>140</v>
      </c>
      <c r="AB705" s="5">
        <v>3.45</v>
      </c>
      <c r="AC705" s="5">
        <v>8.9599999999999992E-3</v>
      </c>
    </row>
    <row r="706" spans="1:29" ht="37" x14ac:dyDescent="0.5">
      <c r="A706" s="1"/>
      <c r="B706" s="5">
        <v>689</v>
      </c>
      <c r="C706" s="164"/>
      <c r="D706" s="121">
        <v>1135932</v>
      </c>
      <c r="E706" s="6" t="s">
        <v>876</v>
      </c>
      <c r="F706" s="11" t="s">
        <v>41</v>
      </c>
      <c r="G706" s="18" t="s">
        <v>150</v>
      </c>
      <c r="H706" s="10" t="s">
        <v>79</v>
      </c>
      <c r="I706" s="10" t="s">
        <v>1103</v>
      </c>
      <c r="J706" s="157">
        <v>24772</v>
      </c>
      <c r="K706" s="8">
        <v>24772</v>
      </c>
      <c r="L706" s="156">
        <f t="shared" si="52"/>
        <v>0</v>
      </c>
      <c r="M706" s="125">
        <f>VLOOKUP(F706,Оглавление!$J$4:$K$39,2,FALSE)</f>
        <v>0</v>
      </c>
      <c r="N706" s="8">
        <f t="shared" si="48"/>
        <v>24772</v>
      </c>
      <c r="O706" s="105"/>
      <c r="P706" s="8">
        <f t="shared" si="53"/>
        <v>0</v>
      </c>
      <c r="Q706" s="49" t="s">
        <v>1109</v>
      </c>
      <c r="R706" s="14" t="s">
        <v>1108</v>
      </c>
      <c r="S706" s="13">
        <v>1088049</v>
      </c>
      <c r="T706" s="15">
        <v>1136946</v>
      </c>
      <c r="U706" s="15" t="s">
        <v>12</v>
      </c>
      <c r="V706" s="5">
        <v>3.95</v>
      </c>
      <c r="W706" s="5">
        <v>1.1872000000000001E-2</v>
      </c>
      <c r="X706" s="5">
        <v>1</v>
      </c>
      <c r="Y706" s="5">
        <v>530</v>
      </c>
      <c r="Z706" s="5">
        <v>160</v>
      </c>
      <c r="AA706" s="5">
        <v>140</v>
      </c>
      <c r="AB706" s="5">
        <v>3.95</v>
      </c>
      <c r="AC706" s="5">
        <v>1.1872000000000001E-2</v>
      </c>
    </row>
    <row r="707" spans="1:29" ht="37" x14ac:dyDescent="0.5">
      <c r="A707" s="1"/>
      <c r="B707" s="5">
        <v>690</v>
      </c>
      <c r="C707" s="164"/>
      <c r="D707" s="121">
        <v>1135935</v>
      </c>
      <c r="E707" s="6" t="s">
        <v>877</v>
      </c>
      <c r="F707" s="11" t="s">
        <v>41</v>
      </c>
      <c r="G707" s="18" t="s">
        <v>150</v>
      </c>
      <c r="H707" s="10" t="s">
        <v>79</v>
      </c>
      <c r="I707" s="10" t="s">
        <v>1103</v>
      </c>
      <c r="J707" s="157">
        <v>30875</v>
      </c>
      <c r="K707" s="8">
        <v>30875</v>
      </c>
      <c r="L707" s="156">
        <f t="shared" si="52"/>
        <v>0</v>
      </c>
      <c r="M707" s="125">
        <f>VLOOKUP(F707,Оглавление!$J$4:$K$39,2,FALSE)</f>
        <v>0</v>
      </c>
      <c r="N707" s="8">
        <f t="shared" si="48"/>
        <v>30875</v>
      </c>
      <c r="O707" s="105"/>
      <c r="P707" s="8">
        <f t="shared" si="53"/>
        <v>0</v>
      </c>
      <c r="Q707" s="49" t="s">
        <v>1109</v>
      </c>
      <c r="R707" s="14" t="s">
        <v>1108</v>
      </c>
      <c r="S707" s="13">
        <v>1088052</v>
      </c>
      <c r="T707" s="15">
        <v>1136949</v>
      </c>
      <c r="U707" s="15" t="s">
        <v>12</v>
      </c>
      <c r="V707" s="5">
        <v>5.3</v>
      </c>
      <c r="W707" s="5">
        <v>6.0899999999999999E-3</v>
      </c>
      <c r="X707" s="5">
        <v>1</v>
      </c>
      <c r="Y707" s="5">
        <v>700</v>
      </c>
      <c r="Z707" s="5">
        <v>145</v>
      </c>
      <c r="AA707" s="5">
        <v>60</v>
      </c>
      <c r="AB707" s="5">
        <v>5.3</v>
      </c>
      <c r="AC707" s="5">
        <v>6.0899999999999999E-3</v>
      </c>
    </row>
    <row r="708" spans="1:29" ht="37" x14ac:dyDescent="0.5">
      <c r="A708" s="1"/>
      <c r="B708" s="5">
        <v>691</v>
      </c>
      <c r="C708" s="164"/>
      <c r="D708" s="121">
        <v>1135936</v>
      </c>
      <c r="E708" s="6" t="s">
        <v>878</v>
      </c>
      <c r="F708" s="11" t="s">
        <v>41</v>
      </c>
      <c r="G708" s="18" t="s">
        <v>150</v>
      </c>
      <c r="H708" s="10" t="s">
        <v>79</v>
      </c>
      <c r="I708" s="10" t="s">
        <v>1103</v>
      </c>
      <c r="J708" s="157">
        <v>33797</v>
      </c>
      <c r="K708" s="8">
        <v>33797</v>
      </c>
      <c r="L708" s="156">
        <f t="shared" si="52"/>
        <v>0</v>
      </c>
      <c r="M708" s="125">
        <f>VLOOKUP(F708,Оглавление!$J$4:$K$39,2,FALSE)</f>
        <v>0</v>
      </c>
      <c r="N708" s="8">
        <f t="shared" si="48"/>
        <v>33797</v>
      </c>
      <c r="O708" s="105"/>
      <c r="P708" s="8">
        <f t="shared" si="53"/>
        <v>0</v>
      </c>
      <c r="Q708" s="49" t="s">
        <v>1109</v>
      </c>
      <c r="R708" s="14" t="s">
        <v>1108</v>
      </c>
      <c r="S708" s="13">
        <v>1088053</v>
      </c>
      <c r="T708" s="15">
        <v>1136950</v>
      </c>
      <c r="U708" s="15" t="s">
        <v>12</v>
      </c>
      <c r="V708" s="5">
        <v>5.7</v>
      </c>
      <c r="W708" s="5">
        <v>6.0899999999999999E-3</v>
      </c>
      <c r="X708" s="5">
        <v>1</v>
      </c>
      <c r="Y708" s="5">
        <v>700</v>
      </c>
      <c r="Z708" s="5">
        <v>145</v>
      </c>
      <c r="AA708" s="5">
        <v>60</v>
      </c>
      <c r="AB708" s="5">
        <v>5.7</v>
      </c>
      <c r="AC708" s="5">
        <v>6.0899999999999999E-3</v>
      </c>
    </row>
    <row r="709" spans="1:29" ht="37" x14ac:dyDescent="0.5">
      <c r="A709" s="1"/>
      <c r="B709" s="5">
        <v>692</v>
      </c>
      <c r="C709" s="164"/>
      <c r="D709" s="121">
        <v>1135937</v>
      </c>
      <c r="E709" s="6" t="s">
        <v>879</v>
      </c>
      <c r="F709" s="11" t="s">
        <v>41</v>
      </c>
      <c r="G709" s="18" t="s">
        <v>150</v>
      </c>
      <c r="H709" s="10" t="s">
        <v>79</v>
      </c>
      <c r="I709" s="10" t="s">
        <v>1103</v>
      </c>
      <c r="J709" s="157">
        <v>36831</v>
      </c>
      <c r="K709" s="8">
        <v>36831</v>
      </c>
      <c r="L709" s="156">
        <f t="shared" si="52"/>
        <v>0</v>
      </c>
      <c r="M709" s="125">
        <f>VLOOKUP(F709,Оглавление!$J$4:$K$39,2,FALSE)</f>
        <v>0</v>
      </c>
      <c r="N709" s="8">
        <f t="shared" si="48"/>
        <v>36831</v>
      </c>
      <c r="O709" s="105"/>
      <c r="P709" s="8">
        <f t="shared" si="53"/>
        <v>0</v>
      </c>
      <c r="Q709" s="49" t="s">
        <v>1109</v>
      </c>
      <c r="R709" s="14" t="s">
        <v>1108</v>
      </c>
      <c r="S709" s="13">
        <v>1088054</v>
      </c>
      <c r="T709" s="15">
        <v>1136951</v>
      </c>
      <c r="U709" s="15" t="s">
        <v>12</v>
      </c>
      <c r="V709" s="5">
        <v>6.15</v>
      </c>
      <c r="W709" s="5">
        <v>6.0899999999999999E-3</v>
      </c>
      <c r="X709" s="5">
        <v>1</v>
      </c>
      <c r="Y709" s="5">
        <v>700</v>
      </c>
      <c r="Z709" s="5">
        <v>145</v>
      </c>
      <c r="AA709" s="5">
        <v>60</v>
      </c>
      <c r="AB709" s="5">
        <v>6.15</v>
      </c>
      <c r="AC709" s="5">
        <v>6.0899999999999999E-3</v>
      </c>
    </row>
    <row r="710" spans="1:29" ht="37" x14ac:dyDescent="0.5">
      <c r="A710" s="1"/>
      <c r="B710" s="5">
        <v>693</v>
      </c>
      <c r="C710" s="164"/>
      <c r="D710" s="121">
        <v>1135939</v>
      </c>
      <c r="E710" s="6" t="s">
        <v>880</v>
      </c>
      <c r="F710" s="11" t="s">
        <v>41</v>
      </c>
      <c r="G710" s="18" t="s">
        <v>150</v>
      </c>
      <c r="H710" s="10" t="s">
        <v>79</v>
      </c>
      <c r="I710" s="10" t="s">
        <v>1103</v>
      </c>
      <c r="J710" s="157">
        <v>11883</v>
      </c>
      <c r="K710" s="8">
        <v>11883</v>
      </c>
      <c r="L710" s="156">
        <f t="shared" si="52"/>
        <v>0</v>
      </c>
      <c r="M710" s="125">
        <f>VLOOKUP(F710,Оглавление!$J$4:$K$39,2,FALSE)</f>
        <v>0</v>
      </c>
      <c r="N710" s="8">
        <f t="shared" si="48"/>
        <v>11883</v>
      </c>
      <c r="O710" s="105"/>
      <c r="P710" s="8">
        <f t="shared" si="53"/>
        <v>0</v>
      </c>
      <c r="Q710" s="49" t="s">
        <v>1109</v>
      </c>
      <c r="R710" s="14" t="s">
        <v>1108</v>
      </c>
      <c r="S710" s="13">
        <v>1086538</v>
      </c>
      <c r="T710" s="15">
        <v>1136962</v>
      </c>
      <c r="U710" s="15" t="s">
        <v>12</v>
      </c>
      <c r="V710" s="5">
        <v>2.6</v>
      </c>
      <c r="W710" s="5">
        <v>3.5100000000000001E-3</v>
      </c>
      <c r="X710" s="5">
        <v>1</v>
      </c>
      <c r="Y710" s="5">
        <v>390</v>
      </c>
      <c r="Z710" s="5">
        <v>150</v>
      </c>
      <c r="AA710" s="5">
        <v>60</v>
      </c>
      <c r="AB710" s="5">
        <v>2.6</v>
      </c>
      <c r="AC710" s="5">
        <v>3.5100000000000001E-3</v>
      </c>
    </row>
    <row r="711" spans="1:29" ht="37" x14ac:dyDescent="0.5">
      <c r="A711" s="1"/>
      <c r="B711" s="5">
        <v>694</v>
      </c>
      <c r="C711" s="164"/>
      <c r="D711" s="121">
        <v>1135940</v>
      </c>
      <c r="E711" s="6" t="s">
        <v>881</v>
      </c>
      <c r="F711" s="11" t="s">
        <v>41</v>
      </c>
      <c r="G711" s="18" t="s">
        <v>150</v>
      </c>
      <c r="H711" s="10" t="s">
        <v>79</v>
      </c>
      <c r="I711" s="10" t="s">
        <v>1103</v>
      </c>
      <c r="J711" s="157">
        <v>15365</v>
      </c>
      <c r="K711" s="8">
        <v>15365</v>
      </c>
      <c r="L711" s="156">
        <f t="shared" si="52"/>
        <v>0</v>
      </c>
      <c r="M711" s="125">
        <f>VLOOKUP(F711,Оглавление!$J$4:$K$39,2,FALSE)</f>
        <v>0</v>
      </c>
      <c r="N711" s="8">
        <f t="shared" ref="N711:N774" si="54">K711*(1-M711)</f>
        <v>15365</v>
      </c>
      <c r="O711" s="105"/>
      <c r="P711" s="8">
        <f t="shared" si="53"/>
        <v>0</v>
      </c>
      <c r="Q711" s="49" t="s">
        <v>1109</v>
      </c>
      <c r="R711" s="14" t="s">
        <v>1108</v>
      </c>
      <c r="S711" s="13">
        <v>1086539</v>
      </c>
      <c r="T711" s="15">
        <v>1136963</v>
      </c>
      <c r="U711" s="15" t="s">
        <v>12</v>
      </c>
      <c r="V711" s="5">
        <v>2.6</v>
      </c>
      <c r="W711" s="5">
        <v>9.3600000000000003E-3</v>
      </c>
      <c r="X711" s="5">
        <v>1</v>
      </c>
      <c r="Y711" s="5">
        <v>390</v>
      </c>
      <c r="Z711" s="5">
        <v>150</v>
      </c>
      <c r="AA711" s="5">
        <v>160</v>
      </c>
      <c r="AB711" s="5">
        <v>2.6</v>
      </c>
      <c r="AC711" s="5">
        <v>9.3600000000000003E-3</v>
      </c>
    </row>
    <row r="712" spans="1:29" ht="37" x14ac:dyDescent="0.5">
      <c r="A712" s="1"/>
      <c r="B712" s="5">
        <v>695</v>
      </c>
      <c r="C712" s="164"/>
      <c r="D712" s="121">
        <v>1135941</v>
      </c>
      <c r="E712" s="6" t="s">
        <v>882</v>
      </c>
      <c r="F712" s="11" t="s">
        <v>41</v>
      </c>
      <c r="G712" s="18" t="s">
        <v>150</v>
      </c>
      <c r="H712" s="10" t="s">
        <v>79</v>
      </c>
      <c r="I712" s="10" t="s">
        <v>1103</v>
      </c>
      <c r="J712" s="157">
        <v>18962</v>
      </c>
      <c r="K712" s="8">
        <v>18962</v>
      </c>
      <c r="L712" s="156">
        <f t="shared" si="52"/>
        <v>0</v>
      </c>
      <c r="M712" s="125">
        <f>VLOOKUP(F712,Оглавление!$J$4:$K$39,2,FALSE)</f>
        <v>0</v>
      </c>
      <c r="N712" s="8">
        <f t="shared" si="54"/>
        <v>18962</v>
      </c>
      <c r="O712" s="105"/>
      <c r="P712" s="8">
        <f t="shared" si="53"/>
        <v>0</v>
      </c>
      <c r="Q712" s="49" t="s">
        <v>1106</v>
      </c>
      <c r="R712" s="14" t="s">
        <v>1108</v>
      </c>
      <c r="S712" s="13">
        <v>1086540</v>
      </c>
      <c r="T712" s="15">
        <v>1136964</v>
      </c>
      <c r="U712" s="15" t="s">
        <v>12</v>
      </c>
      <c r="V712" s="5">
        <v>2.95</v>
      </c>
      <c r="W712" s="5">
        <v>9.9839999999999998E-3</v>
      </c>
      <c r="X712" s="5">
        <v>1</v>
      </c>
      <c r="Y712" s="5">
        <v>390</v>
      </c>
      <c r="Z712" s="5">
        <v>160</v>
      </c>
      <c r="AA712" s="5">
        <v>160</v>
      </c>
      <c r="AB712" s="5">
        <v>2.95</v>
      </c>
      <c r="AC712" s="5">
        <v>9.9839999999999998E-3</v>
      </c>
    </row>
    <row r="713" spans="1:29" ht="37" x14ac:dyDescent="0.5">
      <c r="A713" s="1"/>
      <c r="B713" s="5">
        <v>696</v>
      </c>
      <c r="C713" s="164"/>
      <c r="D713" s="121">
        <v>1135942</v>
      </c>
      <c r="E713" s="6" t="s">
        <v>883</v>
      </c>
      <c r="F713" s="11" t="s">
        <v>41</v>
      </c>
      <c r="G713" s="18" t="s">
        <v>150</v>
      </c>
      <c r="H713" s="10" t="s">
        <v>79</v>
      </c>
      <c r="I713" s="10" t="s">
        <v>1103</v>
      </c>
      <c r="J713" s="157">
        <v>22445</v>
      </c>
      <c r="K713" s="8">
        <v>22445</v>
      </c>
      <c r="L713" s="156">
        <f t="shared" si="52"/>
        <v>0</v>
      </c>
      <c r="M713" s="125">
        <f>VLOOKUP(F713,Оглавление!$J$4:$K$39,2,FALSE)</f>
        <v>0</v>
      </c>
      <c r="N713" s="8">
        <f t="shared" si="54"/>
        <v>22445</v>
      </c>
      <c r="O713" s="105"/>
      <c r="P713" s="8">
        <f t="shared" si="53"/>
        <v>0</v>
      </c>
      <c r="Q713" s="49" t="s">
        <v>1106</v>
      </c>
      <c r="R713" s="14" t="s">
        <v>1108</v>
      </c>
      <c r="S713" s="13">
        <v>1086541</v>
      </c>
      <c r="T713" s="15">
        <v>1136965</v>
      </c>
      <c r="U713" s="15" t="s">
        <v>12</v>
      </c>
      <c r="V713" s="5">
        <v>3.3</v>
      </c>
      <c r="W713" s="5">
        <v>9.1640000000000003E-3</v>
      </c>
      <c r="X713" s="5">
        <v>1</v>
      </c>
      <c r="Y713" s="5">
        <v>395</v>
      </c>
      <c r="Z713" s="5">
        <v>160</v>
      </c>
      <c r="AA713" s="5">
        <v>145</v>
      </c>
      <c r="AB713" s="5">
        <v>3.3</v>
      </c>
      <c r="AC713" s="5">
        <v>9.1640000000000003E-3</v>
      </c>
    </row>
    <row r="714" spans="1:29" ht="37" x14ac:dyDescent="0.5">
      <c r="A714" s="1"/>
      <c r="B714" s="5">
        <v>697</v>
      </c>
      <c r="C714" s="164"/>
      <c r="D714" s="121">
        <v>1135946</v>
      </c>
      <c r="E714" s="6" t="s">
        <v>884</v>
      </c>
      <c r="F714" s="11" t="s">
        <v>41</v>
      </c>
      <c r="G714" s="18" t="s">
        <v>150</v>
      </c>
      <c r="H714" s="10" t="s">
        <v>79</v>
      </c>
      <c r="I714" s="10" t="s">
        <v>1103</v>
      </c>
      <c r="J714" s="157">
        <v>36493</v>
      </c>
      <c r="K714" s="8">
        <v>36493</v>
      </c>
      <c r="L714" s="156">
        <f t="shared" si="52"/>
        <v>0</v>
      </c>
      <c r="M714" s="125">
        <f>VLOOKUP(F714,Оглавление!$J$4:$K$39,2,FALSE)</f>
        <v>0</v>
      </c>
      <c r="N714" s="8">
        <f t="shared" si="54"/>
        <v>36493</v>
      </c>
      <c r="O714" s="105"/>
      <c r="P714" s="8">
        <f t="shared" si="53"/>
        <v>0</v>
      </c>
      <c r="Q714" s="49" t="s">
        <v>1106</v>
      </c>
      <c r="R714" s="14" t="s">
        <v>1108</v>
      </c>
      <c r="S714" s="13">
        <v>1086545</v>
      </c>
      <c r="T714" s="15">
        <v>1136969</v>
      </c>
      <c r="U714" s="15" t="s">
        <v>12</v>
      </c>
      <c r="V714" s="5">
        <v>5.0999999999999996</v>
      </c>
      <c r="W714" s="5">
        <v>1.6799999999999999E-2</v>
      </c>
      <c r="X714" s="5">
        <v>1</v>
      </c>
      <c r="Y714" s="5">
        <v>700</v>
      </c>
      <c r="Z714" s="5">
        <v>160</v>
      </c>
      <c r="AA714" s="5">
        <v>150</v>
      </c>
      <c r="AB714" s="5">
        <v>5.0999999999999996</v>
      </c>
      <c r="AC714" s="5">
        <v>1.6799999999999999E-2</v>
      </c>
    </row>
    <row r="715" spans="1:29" ht="24.7" x14ac:dyDescent="0.5">
      <c r="A715" s="1"/>
      <c r="B715" s="5">
        <v>698</v>
      </c>
      <c r="C715" s="164"/>
      <c r="D715" s="121">
        <v>1136942</v>
      </c>
      <c r="E715" s="6" t="s">
        <v>885</v>
      </c>
      <c r="F715" s="11" t="s">
        <v>41</v>
      </c>
      <c r="G715" s="18" t="s">
        <v>151</v>
      </c>
      <c r="H715" s="49" t="s">
        <v>115</v>
      </c>
      <c r="I715" s="10" t="s">
        <v>1103</v>
      </c>
      <c r="J715" s="157">
        <v>10832</v>
      </c>
      <c r="K715" s="8">
        <v>11374</v>
      </c>
      <c r="L715" s="156">
        <f t="shared" si="52"/>
        <v>0.05</v>
      </c>
      <c r="M715" s="125">
        <f>VLOOKUP(F715,Оглавление!$J$4:$K$39,2,FALSE)</f>
        <v>0</v>
      </c>
      <c r="N715" s="8">
        <f t="shared" si="54"/>
        <v>11374</v>
      </c>
      <c r="O715" s="105"/>
      <c r="P715" s="8">
        <f t="shared" si="53"/>
        <v>0</v>
      </c>
      <c r="Q715" s="5" t="s">
        <v>1109</v>
      </c>
      <c r="R715" s="14" t="s">
        <v>1107</v>
      </c>
      <c r="S715" s="16" t="s">
        <v>1261</v>
      </c>
      <c r="T715" s="20" t="s">
        <v>12</v>
      </c>
      <c r="U715" s="15" t="s">
        <v>12</v>
      </c>
      <c r="V715" s="5">
        <v>2.4300000000000002</v>
      </c>
      <c r="W715" s="5">
        <v>4.9919999999999999E-3</v>
      </c>
      <c r="X715" s="5">
        <v>1</v>
      </c>
      <c r="Y715" s="5">
        <v>320</v>
      </c>
      <c r="Z715" s="5">
        <v>240</v>
      </c>
      <c r="AA715" s="5">
        <v>65</v>
      </c>
      <c r="AB715" s="5">
        <v>2.4300000000000002</v>
      </c>
      <c r="AC715" s="5">
        <v>4.9919999999999999E-3</v>
      </c>
    </row>
    <row r="716" spans="1:29" ht="24.7" x14ac:dyDescent="0.5">
      <c r="A716" s="1"/>
      <c r="B716" s="5">
        <v>699</v>
      </c>
      <c r="C716" s="164"/>
      <c r="D716" s="121">
        <v>1136943</v>
      </c>
      <c r="E716" s="6" t="s">
        <v>886</v>
      </c>
      <c r="F716" s="11" t="s">
        <v>41</v>
      </c>
      <c r="G716" s="18" t="s">
        <v>151</v>
      </c>
      <c r="H716" s="49" t="s">
        <v>115</v>
      </c>
      <c r="I716" s="10" t="s">
        <v>1103</v>
      </c>
      <c r="J716" s="157">
        <v>13348</v>
      </c>
      <c r="K716" s="8">
        <v>14015</v>
      </c>
      <c r="L716" s="156">
        <f t="shared" si="52"/>
        <v>0.05</v>
      </c>
      <c r="M716" s="125">
        <f>VLOOKUP(F716,Оглавление!$J$4:$K$39,2,FALSE)</f>
        <v>0</v>
      </c>
      <c r="N716" s="8">
        <f t="shared" si="54"/>
        <v>14015</v>
      </c>
      <c r="O716" s="105"/>
      <c r="P716" s="8">
        <f t="shared" si="53"/>
        <v>0</v>
      </c>
      <c r="Q716" s="5" t="s">
        <v>1106</v>
      </c>
      <c r="R716" s="14" t="s">
        <v>1107</v>
      </c>
      <c r="S716" s="16" t="s">
        <v>1262</v>
      </c>
      <c r="T716" s="20" t="s">
        <v>12</v>
      </c>
      <c r="U716" s="15" t="s">
        <v>12</v>
      </c>
      <c r="V716" s="5">
        <v>2.87</v>
      </c>
      <c r="W716" s="5">
        <v>4.9919999999999999E-3</v>
      </c>
      <c r="X716" s="5">
        <v>1</v>
      </c>
      <c r="Y716" s="5">
        <v>320</v>
      </c>
      <c r="Z716" s="5">
        <v>240</v>
      </c>
      <c r="AA716" s="5">
        <v>65</v>
      </c>
      <c r="AB716" s="5">
        <v>2.87</v>
      </c>
      <c r="AC716" s="5">
        <v>4.9919999999999999E-3</v>
      </c>
    </row>
    <row r="717" spans="1:29" ht="24.7" x14ac:dyDescent="0.5">
      <c r="A717" s="1"/>
      <c r="B717" s="5">
        <v>700</v>
      </c>
      <c r="C717" s="164"/>
      <c r="D717" s="121">
        <v>1136944</v>
      </c>
      <c r="E717" s="6" t="s">
        <v>887</v>
      </c>
      <c r="F717" s="11" t="s">
        <v>41</v>
      </c>
      <c r="G717" s="18" t="s">
        <v>151</v>
      </c>
      <c r="H717" s="49" t="s">
        <v>115</v>
      </c>
      <c r="I717" s="10" t="s">
        <v>1103</v>
      </c>
      <c r="J717" s="157">
        <v>15818</v>
      </c>
      <c r="K717" s="8">
        <v>16609</v>
      </c>
      <c r="L717" s="156">
        <f t="shared" si="52"/>
        <v>0.05</v>
      </c>
      <c r="M717" s="125">
        <f>VLOOKUP(F717,Оглавление!$J$4:$K$39,2,FALSE)</f>
        <v>0</v>
      </c>
      <c r="N717" s="8">
        <f t="shared" si="54"/>
        <v>16609</v>
      </c>
      <c r="O717" s="105"/>
      <c r="P717" s="8">
        <f t="shared" si="53"/>
        <v>0</v>
      </c>
      <c r="Q717" s="5" t="s">
        <v>1106</v>
      </c>
      <c r="R717" s="14" t="s">
        <v>1107</v>
      </c>
      <c r="S717" s="16" t="s">
        <v>1263</v>
      </c>
      <c r="T717" s="20" t="s">
        <v>12</v>
      </c>
      <c r="U717" s="15" t="s">
        <v>12</v>
      </c>
      <c r="V717" s="5">
        <v>3.3</v>
      </c>
      <c r="W717" s="5">
        <v>4.9919999999999999E-3</v>
      </c>
      <c r="X717" s="5">
        <v>1</v>
      </c>
      <c r="Y717" s="5">
        <v>320</v>
      </c>
      <c r="Z717" s="5">
        <v>240</v>
      </c>
      <c r="AA717" s="5">
        <v>65</v>
      </c>
      <c r="AB717" s="5">
        <v>3.3</v>
      </c>
      <c r="AC717" s="5">
        <v>4.9919999999999999E-3</v>
      </c>
    </row>
    <row r="718" spans="1:29" ht="24.7" x14ac:dyDescent="0.5">
      <c r="A718" s="1"/>
      <c r="B718" s="5">
        <v>701</v>
      </c>
      <c r="C718" s="164"/>
      <c r="D718" s="121">
        <v>1136945</v>
      </c>
      <c r="E718" s="6" t="s">
        <v>888</v>
      </c>
      <c r="F718" s="11" t="s">
        <v>41</v>
      </c>
      <c r="G718" s="18" t="s">
        <v>151</v>
      </c>
      <c r="H718" s="49" t="s">
        <v>115</v>
      </c>
      <c r="I718" s="10" t="s">
        <v>1103</v>
      </c>
      <c r="J718" s="157">
        <v>18385</v>
      </c>
      <c r="K718" s="8">
        <v>19304</v>
      </c>
      <c r="L718" s="156">
        <f t="shared" si="52"/>
        <v>0.05</v>
      </c>
      <c r="M718" s="125">
        <f>VLOOKUP(F718,Оглавление!$J$4:$K$39,2,FALSE)</f>
        <v>0</v>
      </c>
      <c r="N718" s="8">
        <f t="shared" si="54"/>
        <v>19304</v>
      </c>
      <c r="O718" s="105"/>
      <c r="P718" s="8">
        <f t="shared" si="53"/>
        <v>0</v>
      </c>
      <c r="Q718" s="5" t="s">
        <v>1106</v>
      </c>
      <c r="R718" s="14" t="s">
        <v>1107</v>
      </c>
      <c r="S718" s="16" t="s">
        <v>1264</v>
      </c>
      <c r="T718" s="20" t="s">
        <v>12</v>
      </c>
      <c r="U718" s="15" t="s">
        <v>12</v>
      </c>
      <c r="V718" s="5">
        <v>3.738</v>
      </c>
      <c r="W718" s="5">
        <v>5.7720000000000002E-3</v>
      </c>
      <c r="X718" s="5">
        <v>1</v>
      </c>
      <c r="Y718" s="5">
        <v>370</v>
      </c>
      <c r="Z718" s="5">
        <v>240</v>
      </c>
      <c r="AA718" s="5">
        <v>65</v>
      </c>
      <c r="AB718" s="5">
        <v>3.738</v>
      </c>
      <c r="AC718" s="5">
        <v>5.7720000000000002E-3</v>
      </c>
    </row>
    <row r="719" spans="1:29" ht="24.7" x14ac:dyDescent="0.5">
      <c r="A719" s="1"/>
      <c r="B719" s="5">
        <v>702</v>
      </c>
      <c r="C719" s="164"/>
      <c r="D719" s="121">
        <v>1136946</v>
      </c>
      <c r="E719" s="6" t="s">
        <v>889</v>
      </c>
      <c r="F719" s="11" t="s">
        <v>41</v>
      </c>
      <c r="G719" s="18" t="s">
        <v>151</v>
      </c>
      <c r="H719" s="49" t="s">
        <v>115</v>
      </c>
      <c r="I719" s="10" t="s">
        <v>1103</v>
      </c>
      <c r="J719" s="157">
        <v>21240</v>
      </c>
      <c r="K719" s="8">
        <v>22302</v>
      </c>
      <c r="L719" s="156">
        <f t="shared" si="52"/>
        <v>0.05</v>
      </c>
      <c r="M719" s="125">
        <f>VLOOKUP(F719,Оглавление!$J$4:$K$39,2,FALSE)</f>
        <v>0</v>
      </c>
      <c r="N719" s="8">
        <f t="shared" si="54"/>
        <v>22302</v>
      </c>
      <c r="O719" s="105"/>
      <c r="P719" s="8">
        <f t="shared" si="53"/>
        <v>0</v>
      </c>
      <c r="Q719" s="5" t="s">
        <v>1109</v>
      </c>
      <c r="R719" s="14" t="s">
        <v>1107</v>
      </c>
      <c r="S719" s="16" t="s">
        <v>1265</v>
      </c>
      <c r="T719" s="20" t="s">
        <v>12</v>
      </c>
      <c r="U719" s="15" t="s">
        <v>12</v>
      </c>
      <c r="V719" s="5">
        <v>4.1929999999999996</v>
      </c>
      <c r="W719" s="5">
        <v>6.5519999999999997E-3</v>
      </c>
      <c r="X719" s="5">
        <v>1</v>
      </c>
      <c r="Y719" s="5">
        <v>420</v>
      </c>
      <c r="Z719" s="5">
        <v>240</v>
      </c>
      <c r="AA719" s="5">
        <v>65</v>
      </c>
      <c r="AB719" s="5">
        <v>4.1929999999999996</v>
      </c>
      <c r="AC719" s="5">
        <v>6.5519999999999997E-3</v>
      </c>
    </row>
    <row r="720" spans="1:29" ht="24.7" x14ac:dyDescent="0.5">
      <c r="A720" s="1"/>
      <c r="B720" s="5">
        <v>703</v>
      </c>
      <c r="C720" s="164"/>
      <c r="D720" s="121">
        <v>1136947</v>
      </c>
      <c r="E720" s="6" t="s">
        <v>890</v>
      </c>
      <c r="F720" s="11" t="s">
        <v>41</v>
      </c>
      <c r="G720" s="18" t="s">
        <v>151</v>
      </c>
      <c r="H720" s="49" t="s">
        <v>115</v>
      </c>
      <c r="I720" s="10" t="s">
        <v>1103</v>
      </c>
      <c r="J720" s="157">
        <v>23134</v>
      </c>
      <c r="K720" s="8">
        <v>24291</v>
      </c>
      <c r="L720" s="156">
        <f t="shared" si="52"/>
        <v>0.05</v>
      </c>
      <c r="M720" s="125">
        <f>VLOOKUP(F720,Оглавление!$J$4:$K$39,2,FALSE)</f>
        <v>0</v>
      </c>
      <c r="N720" s="8">
        <f t="shared" si="54"/>
        <v>24291</v>
      </c>
      <c r="O720" s="105"/>
      <c r="P720" s="8">
        <f t="shared" si="53"/>
        <v>0</v>
      </c>
      <c r="Q720" s="5" t="s">
        <v>1106</v>
      </c>
      <c r="R720" s="14" t="s">
        <v>1107</v>
      </c>
      <c r="S720" s="16" t="s">
        <v>1266</v>
      </c>
      <c r="T720" s="20" t="s">
        <v>12</v>
      </c>
      <c r="U720" s="15" t="s">
        <v>12</v>
      </c>
      <c r="V720" s="5">
        <v>4.6379999999999999</v>
      </c>
      <c r="W720" s="5">
        <v>7.332E-3</v>
      </c>
      <c r="X720" s="5">
        <v>1</v>
      </c>
      <c r="Y720" s="5">
        <v>470</v>
      </c>
      <c r="Z720" s="5">
        <v>240</v>
      </c>
      <c r="AA720" s="5">
        <v>65</v>
      </c>
      <c r="AB720" s="5">
        <v>4.6379999999999999</v>
      </c>
      <c r="AC720" s="5">
        <v>7.332E-3</v>
      </c>
    </row>
    <row r="721" spans="1:29" ht="24.7" x14ac:dyDescent="0.5">
      <c r="A721" s="1"/>
      <c r="B721" s="5">
        <v>704</v>
      </c>
      <c r="C721" s="164"/>
      <c r="D721" s="121">
        <v>1136948</v>
      </c>
      <c r="E721" s="6" t="s">
        <v>891</v>
      </c>
      <c r="F721" s="11" t="s">
        <v>41</v>
      </c>
      <c r="G721" s="18" t="s">
        <v>151</v>
      </c>
      <c r="H721" s="49" t="s">
        <v>115</v>
      </c>
      <c r="I721" s="10" t="s">
        <v>1103</v>
      </c>
      <c r="J721" s="157">
        <v>26198</v>
      </c>
      <c r="K721" s="8">
        <v>27508</v>
      </c>
      <c r="L721" s="156">
        <f t="shared" si="52"/>
        <v>0.05</v>
      </c>
      <c r="M721" s="125">
        <f>VLOOKUP(F721,Оглавление!$J$4:$K$39,2,FALSE)</f>
        <v>0</v>
      </c>
      <c r="N721" s="8">
        <f t="shared" si="54"/>
        <v>27508</v>
      </c>
      <c r="O721" s="105"/>
      <c r="P721" s="8">
        <f t="shared" si="53"/>
        <v>0</v>
      </c>
      <c r="Q721" s="5" t="s">
        <v>1106</v>
      </c>
      <c r="R721" s="14" t="s">
        <v>1107</v>
      </c>
      <c r="S721" s="16" t="s">
        <v>1267</v>
      </c>
      <c r="T721" s="20" t="s">
        <v>12</v>
      </c>
      <c r="U721" s="15" t="s">
        <v>12</v>
      </c>
      <c r="V721" s="5">
        <v>5.0999999999999996</v>
      </c>
      <c r="W721" s="5">
        <v>8.1119999999999994E-3</v>
      </c>
      <c r="X721" s="5">
        <v>1</v>
      </c>
      <c r="Y721" s="5">
        <v>520</v>
      </c>
      <c r="Z721" s="5">
        <v>240</v>
      </c>
      <c r="AA721" s="5">
        <v>65</v>
      </c>
      <c r="AB721" s="5">
        <v>5.0999999999999996</v>
      </c>
      <c r="AC721" s="5">
        <v>8.1119999999999994E-3</v>
      </c>
    </row>
    <row r="722" spans="1:29" ht="24.7" x14ac:dyDescent="0.5">
      <c r="A722" s="1"/>
      <c r="B722" s="5">
        <v>705</v>
      </c>
      <c r="C722" s="164"/>
      <c r="D722" s="121">
        <v>1136949</v>
      </c>
      <c r="E722" s="6" t="s">
        <v>892</v>
      </c>
      <c r="F722" s="11" t="s">
        <v>41</v>
      </c>
      <c r="G722" s="18" t="s">
        <v>151</v>
      </c>
      <c r="H722" s="49" t="s">
        <v>115</v>
      </c>
      <c r="I722" s="10" t="s">
        <v>1103</v>
      </c>
      <c r="J722" s="157">
        <v>29252</v>
      </c>
      <c r="K722" s="8">
        <v>30715</v>
      </c>
      <c r="L722" s="156">
        <f t="shared" si="52"/>
        <v>0.05</v>
      </c>
      <c r="M722" s="125">
        <f>VLOOKUP(F722,Оглавление!$J$4:$K$39,2,FALSE)</f>
        <v>0</v>
      </c>
      <c r="N722" s="8">
        <f t="shared" si="54"/>
        <v>30715</v>
      </c>
      <c r="O722" s="105"/>
      <c r="P722" s="8">
        <f t="shared" si="53"/>
        <v>0</v>
      </c>
      <c r="Q722" s="5" t="s">
        <v>1109</v>
      </c>
      <c r="R722" s="14" t="s">
        <v>1107</v>
      </c>
      <c r="S722" s="16" t="s">
        <v>1268</v>
      </c>
      <c r="T722" s="20" t="s">
        <v>12</v>
      </c>
      <c r="U722" s="15" t="s">
        <v>12</v>
      </c>
      <c r="V722" s="5">
        <v>5.5</v>
      </c>
      <c r="W722" s="5">
        <v>8.8920000000000006E-3</v>
      </c>
      <c r="X722" s="5">
        <v>1</v>
      </c>
      <c r="Y722" s="5">
        <v>570</v>
      </c>
      <c r="Z722" s="5">
        <v>240</v>
      </c>
      <c r="AA722" s="5">
        <v>65</v>
      </c>
      <c r="AB722" s="5">
        <v>5.5</v>
      </c>
      <c r="AC722" s="5">
        <v>8.8920000000000006E-3</v>
      </c>
    </row>
    <row r="723" spans="1:29" ht="24.7" x14ac:dyDescent="0.5">
      <c r="A723" s="1"/>
      <c r="B723" s="5">
        <v>706</v>
      </c>
      <c r="C723" s="164"/>
      <c r="D723" s="121">
        <v>1136950</v>
      </c>
      <c r="E723" s="6" t="s">
        <v>893</v>
      </c>
      <c r="F723" s="11" t="s">
        <v>41</v>
      </c>
      <c r="G723" s="18" t="s">
        <v>151</v>
      </c>
      <c r="H723" s="49" t="s">
        <v>115</v>
      </c>
      <c r="I723" s="10" t="s">
        <v>1103</v>
      </c>
      <c r="J723" s="157">
        <v>32245</v>
      </c>
      <c r="K723" s="8">
        <v>33857</v>
      </c>
      <c r="L723" s="156">
        <f t="shared" si="52"/>
        <v>0.05</v>
      </c>
      <c r="M723" s="125">
        <f>VLOOKUP(F723,Оглавление!$J$4:$K$39,2,FALSE)</f>
        <v>0</v>
      </c>
      <c r="N723" s="8">
        <f t="shared" si="54"/>
        <v>33857</v>
      </c>
      <c r="O723" s="105"/>
      <c r="P723" s="8">
        <f t="shared" si="53"/>
        <v>0</v>
      </c>
      <c r="Q723" s="5" t="s">
        <v>1109</v>
      </c>
      <c r="R723" s="14" t="s">
        <v>1107</v>
      </c>
      <c r="S723" s="16" t="s">
        <v>1269</v>
      </c>
      <c r="T723" s="20" t="s">
        <v>12</v>
      </c>
      <c r="U723" s="15" t="s">
        <v>12</v>
      </c>
      <c r="V723" s="5">
        <v>5.95</v>
      </c>
      <c r="W723" s="5">
        <v>9.672E-3</v>
      </c>
      <c r="X723" s="5">
        <v>1</v>
      </c>
      <c r="Y723" s="5">
        <v>620</v>
      </c>
      <c r="Z723" s="5">
        <v>240</v>
      </c>
      <c r="AA723" s="5">
        <v>65</v>
      </c>
      <c r="AB723" s="5">
        <v>5.95</v>
      </c>
      <c r="AC723" s="5">
        <v>9.672E-3</v>
      </c>
    </row>
    <row r="724" spans="1:29" ht="24.7" x14ac:dyDescent="0.5">
      <c r="A724" s="1"/>
      <c r="B724" s="5">
        <v>707</v>
      </c>
      <c r="C724" s="164"/>
      <c r="D724" s="121">
        <v>1136951</v>
      </c>
      <c r="E724" s="6" t="s">
        <v>894</v>
      </c>
      <c r="F724" s="11" t="s">
        <v>41</v>
      </c>
      <c r="G724" s="18" t="s">
        <v>151</v>
      </c>
      <c r="H724" s="49" t="s">
        <v>115</v>
      </c>
      <c r="I724" s="10" t="s">
        <v>1103</v>
      </c>
      <c r="J724" s="157">
        <v>40043</v>
      </c>
      <c r="K724" s="8">
        <v>42045</v>
      </c>
      <c r="L724" s="156">
        <f t="shared" si="52"/>
        <v>0.05</v>
      </c>
      <c r="M724" s="125">
        <f>VLOOKUP(F724,Оглавление!$J$4:$K$39,2,FALSE)</f>
        <v>0</v>
      </c>
      <c r="N724" s="8">
        <f t="shared" si="54"/>
        <v>42045</v>
      </c>
      <c r="O724" s="105"/>
      <c r="P724" s="8">
        <f t="shared" si="53"/>
        <v>0</v>
      </c>
      <c r="Q724" s="5" t="s">
        <v>1109</v>
      </c>
      <c r="R724" s="14" t="s">
        <v>1107</v>
      </c>
      <c r="S724" s="16" t="s">
        <v>1270</v>
      </c>
      <c r="T724" s="20" t="s">
        <v>12</v>
      </c>
      <c r="U724" s="15" t="s">
        <v>12</v>
      </c>
      <c r="V724" s="5">
        <v>6.4</v>
      </c>
      <c r="W724" s="5">
        <v>1.0451999999999999E-2</v>
      </c>
      <c r="X724" s="5">
        <v>1</v>
      </c>
      <c r="Y724" s="5">
        <v>670</v>
      </c>
      <c r="Z724" s="5">
        <v>240</v>
      </c>
      <c r="AA724" s="5">
        <v>65</v>
      </c>
      <c r="AB724" s="5">
        <v>6.4</v>
      </c>
      <c r="AC724" s="5">
        <v>1.0451999999999999E-2</v>
      </c>
    </row>
    <row r="725" spans="1:29" ht="24.7" x14ac:dyDescent="0.5">
      <c r="A725" s="1"/>
      <c r="B725" s="5">
        <v>708</v>
      </c>
      <c r="C725" s="164"/>
      <c r="D725" s="121">
        <v>1136952</v>
      </c>
      <c r="E725" s="6" t="s">
        <v>895</v>
      </c>
      <c r="F725" s="11" t="s">
        <v>41</v>
      </c>
      <c r="G725" s="18" t="s">
        <v>151</v>
      </c>
      <c r="H725" s="49" t="s">
        <v>115</v>
      </c>
      <c r="I725" s="10" t="s">
        <v>1103</v>
      </c>
      <c r="J725" s="157">
        <v>43338</v>
      </c>
      <c r="K725" s="8">
        <v>45505</v>
      </c>
      <c r="L725" s="156">
        <f t="shared" si="52"/>
        <v>0.05</v>
      </c>
      <c r="M725" s="125">
        <f>VLOOKUP(F725,Оглавление!$J$4:$K$39,2,FALSE)</f>
        <v>0</v>
      </c>
      <c r="N725" s="8">
        <f t="shared" si="54"/>
        <v>45505</v>
      </c>
      <c r="O725" s="105"/>
      <c r="P725" s="8">
        <f t="shared" si="53"/>
        <v>0</v>
      </c>
      <c r="Q725" s="5" t="s">
        <v>1109</v>
      </c>
      <c r="R725" s="14" t="s">
        <v>1107</v>
      </c>
      <c r="S725" s="16" t="s">
        <v>1271</v>
      </c>
      <c r="T725" s="20" t="s">
        <v>12</v>
      </c>
      <c r="U725" s="15" t="s">
        <v>12</v>
      </c>
      <c r="V725" s="5">
        <v>6.63</v>
      </c>
      <c r="W725" s="5">
        <v>1.1232000000000001E-2</v>
      </c>
      <c r="X725" s="5">
        <v>1</v>
      </c>
      <c r="Y725" s="5">
        <v>720</v>
      </c>
      <c r="Z725" s="5">
        <v>240</v>
      </c>
      <c r="AA725" s="5">
        <v>65</v>
      </c>
      <c r="AB725" s="5">
        <v>6.63</v>
      </c>
      <c r="AC725" s="5">
        <v>1.1232000000000001E-2</v>
      </c>
    </row>
    <row r="726" spans="1:29" ht="24.7" x14ac:dyDescent="0.5">
      <c r="A726" s="1"/>
      <c r="B726" s="5">
        <v>709</v>
      </c>
      <c r="C726" s="164"/>
      <c r="D726" s="121">
        <v>1136962</v>
      </c>
      <c r="E726" s="6" t="s">
        <v>896</v>
      </c>
      <c r="F726" s="11" t="s">
        <v>41</v>
      </c>
      <c r="G726" s="18" t="s">
        <v>150</v>
      </c>
      <c r="H726" s="10" t="s">
        <v>79</v>
      </c>
      <c r="I726" s="10" t="s">
        <v>1103</v>
      </c>
      <c r="J726" s="157">
        <v>12252</v>
      </c>
      <c r="K726" s="8">
        <v>12865</v>
      </c>
      <c r="L726" s="156">
        <f t="shared" si="52"/>
        <v>0.05</v>
      </c>
      <c r="M726" s="125">
        <f>VLOOKUP(F726,Оглавление!$J$4:$K$39,2,FALSE)</f>
        <v>0</v>
      </c>
      <c r="N726" s="8">
        <f t="shared" si="54"/>
        <v>12865</v>
      </c>
      <c r="O726" s="105"/>
      <c r="P726" s="8">
        <f t="shared" si="53"/>
        <v>0</v>
      </c>
      <c r="Q726" s="5" t="s">
        <v>1109</v>
      </c>
      <c r="R726" s="14" t="s">
        <v>1107</v>
      </c>
      <c r="S726" s="16" t="s">
        <v>1272</v>
      </c>
      <c r="T726" s="20" t="s">
        <v>12</v>
      </c>
      <c r="U726" s="15" t="s">
        <v>12</v>
      </c>
      <c r="V726" s="5">
        <v>2.4260000000000002</v>
      </c>
      <c r="W726" s="5">
        <v>4.9919999999999999E-3</v>
      </c>
      <c r="X726" s="5">
        <v>1</v>
      </c>
      <c r="Y726" s="5">
        <v>320</v>
      </c>
      <c r="Z726" s="5">
        <v>240</v>
      </c>
      <c r="AA726" s="5">
        <v>65</v>
      </c>
      <c r="AB726" s="5">
        <v>2.4260000000000002</v>
      </c>
      <c r="AC726" s="5">
        <v>4.9919999999999999E-3</v>
      </c>
    </row>
    <row r="727" spans="1:29" ht="24.7" x14ac:dyDescent="0.5">
      <c r="A727" s="1"/>
      <c r="B727" s="5">
        <v>710</v>
      </c>
      <c r="C727" s="164"/>
      <c r="D727" s="121">
        <v>1136963</v>
      </c>
      <c r="E727" s="6" t="s">
        <v>897</v>
      </c>
      <c r="F727" s="11" t="s">
        <v>41</v>
      </c>
      <c r="G727" s="18" t="s">
        <v>150</v>
      </c>
      <c r="H727" s="10" t="s">
        <v>79</v>
      </c>
      <c r="I727" s="10" t="s">
        <v>1103</v>
      </c>
      <c r="J727" s="157">
        <v>13218</v>
      </c>
      <c r="K727" s="8">
        <v>13879</v>
      </c>
      <c r="L727" s="156">
        <f t="shared" si="52"/>
        <v>0.05</v>
      </c>
      <c r="M727" s="125">
        <f>VLOOKUP(F727,Оглавление!$J$4:$K$39,2,FALSE)</f>
        <v>0</v>
      </c>
      <c r="N727" s="8">
        <f t="shared" si="54"/>
        <v>13879</v>
      </c>
      <c r="O727" s="105"/>
      <c r="P727" s="8">
        <f t="shared" si="53"/>
        <v>0</v>
      </c>
      <c r="Q727" s="5" t="s">
        <v>1109</v>
      </c>
      <c r="R727" s="14" t="s">
        <v>1107</v>
      </c>
      <c r="S727" s="16" t="s">
        <v>1273</v>
      </c>
      <c r="T727" s="20" t="s">
        <v>12</v>
      </c>
      <c r="U727" s="15" t="s">
        <v>12</v>
      </c>
      <c r="V727" s="5">
        <v>2.8540000000000001</v>
      </c>
      <c r="W727" s="5">
        <v>4.9919999999999999E-3</v>
      </c>
      <c r="X727" s="5">
        <v>1</v>
      </c>
      <c r="Y727" s="5">
        <v>320</v>
      </c>
      <c r="Z727" s="5">
        <v>240</v>
      </c>
      <c r="AA727" s="5">
        <v>65</v>
      </c>
      <c r="AB727" s="5">
        <v>2.8540000000000001</v>
      </c>
      <c r="AC727" s="5">
        <v>4.9919999999999999E-3</v>
      </c>
    </row>
    <row r="728" spans="1:29" ht="24.7" x14ac:dyDescent="0.5">
      <c r="A728" s="1"/>
      <c r="B728" s="5">
        <v>711</v>
      </c>
      <c r="C728" s="164"/>
      <c r="D728" s="121">
        <v>1136964</v>
      </c>
      <c r="E728" s="6" t="s">
        <v>898</v>
      </c>
      <c r="F728" s="11" t="s">
        <v>41</v>
      </c>
      <c r="G728" s="18" t="s">
        <v>150</v>
      </c>
      <c r="H728" s="10" t="s">
        <v>79</v>
      </c>
      <c r="I728" s="10" t="s">
        <v>1103</v>
      </c>
      <c r="J728" s="157">
        <v>16280</v>
      </c>
      <c r="K728" s="8">
        <v>17094</v>
      </c>
      <c r="L728" s="156">
        <f t="shared" si="52"/>
        <v>0.05</v>
      </c>
      <c r="M728" s="125">
        <f>VLOOKUP(F728,Оглавление!$J$4:$K$39,2,FALSE)</f>
        <v>0</v>
      </c>
      <c r="N728" s="8">
        <f t="shared" si="54"/>
        <v>17094</v>
      </c>
      <c r="O728" s="105"/>
      <c r="P728" s="8">
        <f t="shared" si="53"/>
        <v>0</v>
      </c>
      <c r="Q728" s="5" t="s">
        <v>1106</v>
      </c>
      <c r="R728" s="14" t="s">
        <v>1107</v>
      </c>
      <c r="S728" s="16" t="s">
        <v>1274</v>
      </c>
      <c r="T728" s="20" t="s">
        <v>12</v>
      </c>
      <c r="U728" s="15" t="s">
        <v>12</v>
      </c>
      <c r="V728" s="5">
        <v>3.278</v>
      </c>
      <c r="W728" s="5">
        <v>4.9919999999999999E-3</v>
      </c>
      <c r="X728" s="5">
        <v>1</v>
      </c>
      <c r="Y728" s="5">
        <v>320</v>
      </c>
      <c r="Z728" s="5">
        <v>240</v>
      </c>
      <c r="AA728" s="5">
        <v>65</v>
      </c>
      <c r="AB728" s="5">
        <v>3.278</v>
      </c>
      <c r="AC728" s="5">
        <v>4.9919999999999999E-3</v>
      </c>
    </row>
    <row r="729" spans="1:29" ht="24.7" x14ac:dyDescent="0.5">
      <c r="A729" s="1"/>
      <c r="B729" s="5">
        <v>712</v>
      </c>
      <c r="C729" s="164"/>
      <c r="D729" s="121">
        <v>1136965</v>
      </c>
      <c r="E729" s="6" t="s">
        <v>899</v>
      </c>
      <c r="F729" s="11" t="s">
        <v>41</v>
      </c>
      <c r="G729" s="18" t="s">
        <v>150</v>
      </c>
      <c r="H729" s="10" t="s">
        <v>79</v>
      </c>
      <c r="I729" s="10" t="s">
        <v>1103</v>
      </c>
      <c r="J729" s="157">
        <v>19784</v>
      </c>
      <c r="K729" s="8">
        <v>20773</v>
      </c>
      <c r="L729" s="156">
        <f t="shared" si="52"/>
        <v>0.05</v>
      </c>
      <c r="M729" s="125">
        <f>VLOOKUP(F729,Оглавление!$J$4:$K$39,2,FALSE)</f>
        <v>0</v>
      </c>
      <c r="N729" s="8">
        <f t="shared" si="54"/>
        <v>20773</v>
      </c>
      <c r="O729" s="105"/>
      <c r="P729" s="8">
        <f t="shared" si="53"/>
        <v>0</v>
      </c>
      <c r="Q729" s="5" t="s">
        <v>1106</v>
      </c>
      <c r="R729" s="14" t="s">
        <v>1107</v>
      </c>
      <c r="S729" s="16" t="s">
        <v>1275</v>
      </c>
      <c r="T729" s="20" t="s">
        <v>12</v>
      </c>
      <c r="U729" s="15" t="s">
        <v>12</v>
      </c>
      <c r="V729" s="5">
        <v>3.7320000000000002</v>
      </c>
      <c r="W729" s="5">
        <v>5.7720000000000002E-3</v>
      </c>
      <c r="X729" s="5">
        <v>1</v>
      </c>
      <c r="Y729" s="5">
        <v>370</v>
      </c>
      <c r="Z729" s="5">
        <v>240</v>
      </c>
      <c r="AA729" s="5">
        <v>65</v>
      </c>
      <c r="AB729" s="5">
        <v>3.7320000000000002</v>
      </c>
      <c r="AC729" s="5">
        <v>5.7720000000000002E-3</v>
      </c>
    </row>
    <row r="730" spans="1:29" ht="24.7" x14ac:dyDescent="0.5">
      <c r="A730" s="1"/>
      <c r="B730" s="5">
        <v>713</v>
      </c>
      <c r="C730" s="164"/>
      <c r="D730" s="121">
        <v>1136966</v>
      </c>
      <c r="E730" s="6" t="s">
        <v>900</v>
      </c>
      <c r="F730" s="11" t="s">
        <v>41</v>
      </c>
      <c r="G730" s="18" t="s">
        <v>150</v>
      </c>
      <c r="H730" s="10" t="s">
        <v>79</v>
      </c>
      <c r="I730" s="10" t="s">
        <v>1103</v>
      </c>
      <c r="J730" s="157">
        <v>23728</v>
      </c>
      <c r="K730" s="8">
        <v>24914</v>
      </c>
      <c r="L730" s="156">
        <f t="shared" si="52"/>
        <v>0.05</v>
      </c>
      <c r="M730" s="125">
        <f>VLOOKUP(F730,Оглавление!$J$4:$K$39,2,FALSE)</f>
        <v>0</v>
      </c>
      <c r="N730" s="8">
        <f t="shared" si="54"/>
        <v>24914</v>
      </c>
      <c r="O730" s="105"/>
      <c r="P730" s="8">
        <f t="shared" si="53"/>
        <v>0</v>
      </c>
      <c r="Q730" s="5" t="s">
        <v>1106</v>
      </c>
      <c r="R730" s="14" t="s">
        <v>1107</v>
      </c>
      <c r="S730" s="16" t="s">
        <v>1276</v>
      </c>
      <c r="T730" s="20" t="s">
        <v>12</v>
      </c>
      <c r="U730" s="15" t="s">
        <v>12</v>
      </c>
      <c r="V730" s="5">
        <v>4.1790000000000003</v>
      </c>
      <c r="W730" s="5">
        <v>6.5519999999999997E-3</v>
      </c>
      <c r="X730" s="5">
        <v>1</v>
      </c>
      <c r="Y730" s="5">
        <v>420</v>
      </c>
      <c r="Z730" s="5">
        <v>240</v>
      </c>
      <c r="AA730" s="5">
        <v>65</v>
      </c>
      <c r="AB730" s="5">
        <v>4.1790000000000003</v>
      </c>
      <c r="AC730" s="5">
        <v>6.5519999999999997E-3</v>
      </c>
    </row>
    <row r="731" spans="1:29" ht="24.7" x14ac:dyDescent="0.5">
      <c r="A731" s="1"/>
      <c r="B731" s="5">
        <v>714</v>
      </c>
      <c r="C731" s="164"/>
      <c r="D731" s="121">
        <v>1136967</v>
      </c>
      <c r="E731" s="6" t="s">
        <v>901</v>
      </c>
      <c r="F731" s="11" t="s">
        <v>41</v>
      </c>
      <c r="G731" s="18" t="s">
        <v>150</v>
      </c>
      <c r="H731" s="10" t="s">
        <v>79</v>
      </c>
      <c r="I731" s="10" t="s">
        <v>1103</v>
      </c>
      <c r="J731" s="157">
        <v>26814</v>
      </c>
      <c r="K731" s="8">
        <v>28155</v>
      </c>
      <c r="L731" s="156">
        <f t="shared" si="52"/>
        <v>0.05</v>
      </c>
      <c r="M731" s="125">
        <f>VLOOKUP(F731,Оглавление!$J$4:$K$39,2,FALSE)</f>
        <v>0</v>
      </c>
      <c r="N731" s="8">
        <f t="shared" si="54"/>
        <v>28155</v>
      </c>
      <c r="O731" s="105"/>
      <c r="P731" s="8">
        <f t="shared" si="53"/>
        <v>0</v>
      </c>
      <c r="Q731" s="5" t="s">
        <v>1106</v>
      </c>
      <c r="R731" s="14" t="s">
        <v>1107</v>
      </c>
      <c r="S731" s="16" t="s">
        <v>1277</v>
      </c>
      <c r="T731" s="20" t="s">
        <v>12</v>
      </c>
      <c r="U731" s="15" t="s">
        <v>12</v>
      </c>
      <c r="V731" s="5">
        <v>4.6230000000000002</v>
      </c>
      <c r="W731" s="5">
        <v>7.332E-3</v>
      </c>
      <c r="X731" s="5">
        <v>1</v>
      </c>
      <c r="Y731" s="5">
        <v>470</v>
      </c>
      <c r="Z731" s="5">
        <v>240</v>
      </c>
      <c r="AA731" s="5">
        <v>65</v>
      </c>
      <c r="AB731" s="5">
        <v>4.6230000000000002</v>
      </c>
      <c r="AC731" s="5">
        <v>7.332E-3</v>
      </c>
    </row>
    <row r="732" spans="1:29" ht="24.7" x14ac:dyDescent="0.5">
      <c r="A732" s="1"/>
      <c r="B732" s="5">
        <v>715</v>
      </c>
      <c r="C732" s="164"/>
      <c r="D732" s="121">
        <v>1136968</v>
      </c>
      <c r="E732" s="6" t="s">
        <v>902</v>
      </c>
      <c r="F732" s="11" t="s">
        <v>41</v>
      </c>
      <c r="G732" s="18" t="s">
        <v>150</v>
      </c>
      <c r="H732" s="10" t="s">
        <v>79</v>
      </c>
      <c r="I732" s="10" t="s">
        <v>1103</v>
      </c>
      <c r="J732" s="157">
        <v>30280</v>
      </c>
      <c r="K732" s="8">
        <v>31794</v>
      </c>
      <c r="L732" s="156">
        <f t="shared" si="52"/>
        <v>0.05</v>
      </c>
      <c r="M732" s="125">
        <f>VLOOKUP(F732,Оглавление!$J$4:$K$39,2,FALSE)</f>
        <v>0</v>
      </c>
      <c r="N732" s="8">
        <f t="shared" si="54"/>
        <v>31794</v>
      </c>
      <c r="O732" s="105"/>
      <c r="P732" s="8">
        <f t="shared" si="53"/>
        <v>0</v>
      </c>
      <c r="Q732" s="5" t="s">
        <v>1106</v>
      </c>
      <c r="R732" s="14" t="s">
        <v>1107</v>
      </c>
      <c r="S732" s="16" t="s">
        <v>1278</v>
      </c>
      <c r="T732" s="20" t="s">
        <v>12</v>
      </c>
      <c r="U732" s="15" t="s">
        <v>12</v>
      </c>
      <c r="V732" s="5">
        <v>5.08</v>
      </c>
      <c r="W732" s="5">
        <v>8.1119999999999994E-3</v>
      </c>
      <c r="X732" s="5">
        <v>1</v>
      </c>
      <c r="Y732" s="5">
        <v>520</v>
      </c>
      <c r="Z732" s="5">
        <v>240</v>
      </c>
      <c r="AA732" s="5">
        <v>65</v>
      </c>
      <c r="AB732" s="5">
        <v>5.08</v>
      </c>
      <c r="AC732" s="5">
        <v>8.1119999999999994E-3</v>
      </c>
    </row>
    <row r="733" spans="1:29" ht="24.7" x14ac:dyDescent="0.5">
      <c r="A733" s="1"/>
      <c r="B733" s="5">
        <v>716</v>
      </c>
      <c r="C733" s="164"/>
      <c r="D733" s="121">
        <v>1136969</v>
      </c>
      <c r="E733" s="6" t="s">
        <v>903</v>
      </c>
      <c r="F733" s="11" t="s">
        <v>41</v>
      </c>
      <c r="G733" s="18" t="s">
        <v>150</v>
      </c>
      <c r="H733" s="10" t="s">
        <v>79</v>
      </c>
      <c r="I733" s="10" t="s">
        <v>1103</v>
      </c>
      <c r="J733" s="157">
        <v>33791</v>
      </c>
      <c r="K733" s="8">
        <v>35481</v>
      </c>
      <c r="L733" s="156">
        <f t="shared" si="52"/>
        <v>0.05</v>
      </c>
      <c r="M733" s="125">
        <f>VLOOKUP(F733,Оглавление!$J$4:$K$39,2,FALSE)</f>
        <v>0</v>
      </c>
      <c r="N733" s="8">
        <f t="shared" si="54"/>
        <v>35481</v>
      </c>
      <c r="O733" s="105"/>
      <c r="P733" s="8">
        <f t="shared" si="53"/>
        <v>0</v>
      </c>
      <c r="Q733" s="5" t="s">
        <v>1106</v>
      </c>
      <c r="R733" s="14" t="s">
        <v>1107</v>
      </c>
      <c r="S733" s="16" t="s">
        <v>1279</v>
      </c>
      <c r="T733" s="20" t="s">
        <v>12</v>
      </c>
      <c r="U733" s="15" t="s">
        <v>12</v>
      </c>
      <c r="V733" s="5">
        <v>5.5</v>
      </c>
      <c r="W733" s="5">
        <v>8.8920000000000006E-3</v>
      </c>
      <c r="X733" s="5">
        <v>1</v>
      </c>
      <c r="Y733" s="5">
        <v>570</v>
      </c>
      <c r="Z733" s="5">
        <v>240</v>
      </c>
      <c r="AA733" s="5">
        <v>65</v>
      </c>
      <c r="AB733" s="5">
        <v>5.5</v>
      </c>
      <c r="AC733" s="5">
        <v>8.8920000000000006E-3</v>
      </c>
    </row>
    <row r="734" spans="1:29" ht="24.7" x14ac:dyDescent="0.5">
      <c r="A734" s="1"/>
      <c r="B734" s="5">
        <v>717</v>
      </c>
      <c r="C734" s="164"/>
      <c r="D734" s="121">
        <v>1136970</v>
      </c>
      <c r="E734" s="6" t="s">
        <v>904</v>
      </c>
      <c r="F734" s="11" t="s">
        <v>41</v>
      </c>
      <c r="G734" s="18" t="s">
        <v>150</v>
      </c>
      <c r="H734" s="10" t="s">
        <v>79</v>
      </c>
      <c r="I734" s="10" t="s">
        <v>1103</v>
      </c>
      <c r="J734" s="157">
        <v>40874</v>
      </c>
      <c r="K734" s="8">
        <v>42918</v>
      </c>
      <c r="L734" s="156">
        <f t="shared" si="52"/>
        <v>0.05</v>
      </c>
      <c r="M734" s="125">
        <f>VLOOKUP(F734,Оглавление!$J$4:$K$39,2,FALSE)</f>
        <v>0</v>
      </c>
      <c r="N734" s="8">
        <f t="shared" si="54"/>
        <v>42918</v>
      </c>
      <c r="O734" s="105"/>
      <c r="P734" s="8">
        <f t="shared" si="53"/>
        <v>0</v>
      </c>
      <c r="Q734" s="5" t="s">
        <v>1106</v>
      </c>
      <c r="R734" s="14" t="s">
        <v>1107</v>
      </c>
      <c r="S734" s="16" t="s">
        <v>1280</v>
      </c>
      <c r="T734" s="20" t="s">
        <v>12</v>
      </c>
      <c r="U734" s="15" t="s">
        <v>12</v>
      </c>
      <c r="V734" s="5">
        <v>5.95</v>
      </c>
      <c r="W734" s="5">
        <v>9.672E-3</v>
      </c>
      <c r="X734" s="5">
        <v>1</v>
      </c>
      <c r="Y734" s="5">
        <v>620</v>
      </c>
      <c r="Z734" s="5">
        <v>240</v>
      </c>
      <c r="AA734" s="5">
        <v>65</v>
      </c>
      <c r="AB734" s="5">
        <v>5.95</v>
      </c>
      <c r="AC734" s="5">
        <v>9.672E-3</v>
      </c>
    </row>
    <row r="735" spans="1:29" ht="24.7" x14ac:dyDescent="0.5">
      <c r="A735" s="1"/>
      <c r="B735" s="5">
        <v>718</v>
      </c>
      <c r="C735" s="164"/>
      <c r="D735" s="121">
        <v>1136971</v>
      </c>
      <c r="E735" s="6" t="s">
        <v>905</v>
      </c>
      <c r="F735" s="11" t="s">
        <v>41</v>
      </c>
      <c r="G735" s="18" t="s">
        <v>150</v>
      </c>
      <c r="H735" s="10" t="s">
        <v>79</v>
      </c>
      <c r="I735" s="10" t="s">
        <v>1103</v>
      </c>
      <c r="J735" s="157">
        <v>44977</v>
      </c>
      <c r="K735" s="8">
        <v>47226</v>
      </c>
      <c r="L735" s="156">
        <f t="shared" si="52"/>
        <v>0.05</v>
      </c>
      <c r="M735" s="125">
        <f>VLOOKUP(F735,Оглавление!$J$4:$K$39,2,FALSE)</f>
        <v>0</v>
      </c>
      <c r="N735" s="8">
        <f t="shared" si="54"/>
        <v>47226</v>
      </c>
      <c r="O735" s="105"/>
      <c r="P735" s="8">
        <f t="shared" si="53"/>
        <v>0</v>
      </c>
      <c r="Q735" s="5" t="s">
        <v>1109</v>
      </c>
      <c r="R735" s="14" t="s">
        <v>1107</v>
      </c>
      <c r="S735" s="16" t="s">
        <v>1281</v>
      </c>
      <c r="T735" s="20" t="s">
        <v>12</v>
      </c>
      <c r="U735" s="15" t="s">
        <v>12</v>
      </c>
      <c r="V735" s="5">
        <v>6.45</v>
      </c>
      <c r="W735" s="5">
        <v>1.0451999999999999E-2</v>
      </c>
      <c r="X735" s="5">
        <v>1</v>
      </c>
      <c r="Y735" s="5">
        <v>670</v>
      </c>
      <c r="Z735" s="5">
        <v>240</v>
      </c>
      <c r="AA735" s="5">
        <v>65</v>
      </c>
      <c r="AB735" s="5">
        <v>6.45</v>
      </c>
      <c r="AC735" s="5">
        <v>1.0451999999999999E-2</v>
      </c>
    </row>
    <row r="736" spans="1:29" ht="24.7" x14ac:dyDescent="0.5">
      <c r="A736" s="1"/>
      <c r="B736" s="5">
        <v>719</v>
      </c>
      <c r="C736" s="164"/>
      <c r="D736" s="121">
        <v>1136972</v>
      </c>
      <c r="E736" s="6" t="s">
        <v>906</v>
      </c>
      <c r="F736" s="11" t="s">
        <v>41</v>
      </c>
      <c r="G736" s="18" t="s">
        <v>150</v>
      </c>
      <c r="H736" s="10" t="s">
        <v>79</v>
      </c>
      <c r="I736" s="10" t="s">
        <v>1103</v>
      </c>
      <c r="J736" s="157">
        <v>47286</v>
      </c>
      <c r="K736" s="8">
        <v>49650</v>
      </c>
      <c r="L736" s="156">
        <f t="shared" si="52"/>
        <v>0.05</v>
      </c>
      <c r="M736" s="125">
        <f>VLOOKUP(F736,Оглавление!$J$4:$K$39,2,FALSE)</f>
        <v>0</v>
      </c>
      <c r="N736" s="8">
        <f t="shared" si="54"/>
        <v>49650</v>
      </c>
      <c r="O736" s="105"/>
      <c r="P736" s="8">
        <f t="shared" si="53"/>
        <v>0</v>
      </c>
      <c r="Q736" s="5" t="s">
        <v>1106</v>
      </c>
      <c r="R736" s="14" t="s">
        <v>1107</v>
      </c>
      <c r="S736" s="16" t="s">
        <v>1282</v>
      </c>
      <c r="T736" s="20" t="s">
        <v>12</v>
      </c>
      <c r="U736" s="15" t="s">
        <v>12</v>
      </c>
      <c r="V736" s="5">
        <v>6.9</v>
      </c>
      <c r="W736" s="5">
        <v>1.1232000000000001E-2</v>
      </c>
      <c r="X736" s="5">
        <v>1</v>
      </c>
      <c r="Y736" s="5">
        <v>720</v>
      </c>
      <c r="Z736" s="5">
        <v>240</v>
      </c>
      <c r="AA736" s="5">
        <v>65</v>
      </c>
      <c r="AB736" s="5">
        <v>6.9</v>
      </c>
      <c r="AC736" s="5">
        <v>1.1232000000000001E-2</v>
      </c>
    </row>
    <row r="737" spans="1:29" ht="37.5" customHeight="1" x14ac:dyDescent="0.5">
      <c r="A737" s="1"/>
      <c r="B737" s="5">
        <v>720</v>
      </c>
      <c r="C737" s="5"/>
      <c r="D737" s="121">
        <v>1135961</v>
      </c>
      <c r="E737" s="6" t="s">
        <v>907</v>
      </c>
      <c r="F737" s="11" t="s">
        <v>547</v>
      </c>
      <c r="G737" s="90" t="s">
        <v>118</v>
      </c>
      <c r="H737" s="49" t="s">
        <v>115</v>
      </c>
      <c r="I737" s="10" t="s">
        <v>1103</v>
      </c>
      <c r="J737" s="157">
        <v>1164</v>
      </c>
      <c r="K737" s="8">
        <v>1164</v>
      </c>
      <c r="L737" s="156">
        <f t="shared" si="52"/>
        <v>0</v>
      </c>
      <c r="M737" s="125">
        <f>VLOOKUP(F737,Оглавление!$J$4:$K$39,2,FALSE)</f>
        <v>0</v>
      </c>
      <c r="N737" s="8">
        <f t="shared" si="54"/>
        <v>1164</v>
      </c>
      <c r="O737" s="105"/>
      <c r="P737" s="8">
        <f t="shared" ref="P737:P738" si="55">N737*O737</f>
        <v>0</v>
      </c>
      <c r="Q737" s="49" t="s">
        <v>1109</v>
      </c>
      <c r="R737" s="14" t="s">
        <v>1119</v>
      </c>
      <c r="S737" s="13" t="s">
        <v>12</v>
      </c>
      <c r="T737" s="3" t="s">
        <v>12</v>
      </c>
      <c r="U737" s="3" t="s">
        <v>12</v>
      </c>
      <c r="V737" s="5">
        <v>0.15670000000000001</v>
      </c>
      <c r="W737" s="5">
        <v>1.6659999999999998E-4</v>
      </c>
      <c r="X737" s="5">
        <v>10</v>
      </c>
      <c r="Y737" s="5">
        <v>170</v>
      </c>
      <c r="Z737" s="5">
        <v>140</v>
      </c>
      <c r="AA737" s="5">
        <v>70</v>
      </c>
      <c r="AB737" s="5">
        <v>1.5669999999999999</v>
      </c>
      <c r="AC737" s="5">
        <v>1.6659999999999999E-3</v>
      </c>
    </row>
    <row r="738" spans="1:29" ht="37.5" customHeight="1" x14ac:dyDescent="0.5">
      <c r="A738" s="1"/>
      <c r="B738" s="5">
        <v>721</v>
      </c>
      <c r="C738" s="5"/>
      <c r="D738" s="121">
        <v>1136959</v>
      </c>
      <c r="E738" s="6" t="s">
        <v>908</v>
      </c>
      <c r="F738" s="11" t="s">
        <v>547</v>
      </c>
      <c r="G738" s="90" t="s">
        <v>118</v>
      </c>
      <c r="H738" s="49" t="s">
        <v>115</v>
      </c>
      <c r="I738" s="10" t="s">
        <v>1103</v>
      </c>
      <c r="J738" s="157">
        <v>3864</v>
      </c>
      <c r="K738" s="8">
        <v>4057</v>
      </c>
      <c r="L738" s="156">
        <f t="shared" si="52"/>
        <v>0.05</v>
      </c>
      <c r="M738" s="125">
        <f>VLOOKUP(F738,Оглавление!$J$4:$K$39,2,FALSE)</f>
        <v>0</v>
      </c>
      <c r="N738" s="8">
        <f t="shared" si="54"/>
        <v>4057</v>
      </c>
      <c r="O738" s="105"/>
      <c r="P738" s="8">
        <f t="shared" si="55"/>
        <v>0</v>
      </c>
      <c r="Q738" s="49" t="s">
        <v>1109</v>
      </c>
      <c r="R738" s="14" t="s">
        <v>1107</v>
      </c>
      <c r="S738" s="13">
        <v>1135962</v>
      </c>
      <c r="T738" s="3" t="s">
        <v>12</v>
      </c>
      <c r="U738" s="3" t="s">
        <v>12</v>
      </c>
      <c r="V738" s="5">
        <v>0.88</v>
      </c>
      <c r="W738" s="5">
        <v>4.66E-4</v>
      </c>
      <c r="X738" s="5">
        <v>1</v>
      </c>
      <c r="Y738" s="5">
        <v>95</v>
      </c>
      <c r="Z738" s="5">
        <v>70</v>
      </c>
      <c r="AA738" s="5">
        <v>70</v>
      </c>
      <c r="AB738" s="5">
        <v>0.88</v>
      </c>
      <c r="AC738" s="5">
        <v>4.66E-4</v>
      </c>
    </row>
    <row r="739" spans="1:29" ht="38.25" customHeight="1" x14ac:dyDescent="0.5">
      <c r="A739" s="1"/>
      <c r="B739" s="5">
        <v>722</v>
      </c>
      <c r="C739" s="9"/>
      <c r="D739" s="121">
        <v>1136975</v>
      </c>
      <c r="E739" s="6" t="s">
        <v>909</v>
      </c>
      <c r="F739" s="11" t="s">
        <v>41</v>
      </c>
      <c r="G739" s="90" t="s">
        <v>118</v>
      </c>
      <c r="H739" s="10" t="s">
        <v>79</v>
      </c>
      <c r="I739" s="10" t="s">
        <v>1103</v>
      </c>
      <c r="J739" s="157">
        <v>702</v>
      </c>
      <c r="K739" s="8">
        <v>737</v>
      </c>
      <c r="L739" s="156">
        <f t="shared" si="52"/>
        <v>0.05</v>
      </c>
      <c r="M739" s="125">
        <f>VLOOKUP(F739,Оглавление!$J$4:$K$39,2,FALSE)</f>
        <v>0</v>
      </c>
      <c r="N739" s="8">
        <f t="shared" si="54"/>
        <v>737</v>
      </c>
      <c r="O739" s="105"/>
      <c r="P739" s="8">
        <f>N739*O739</f>
        <v>0</v>
      </c>
      <c r="Q739" s="5" t="s">
        <v>1110</v>
      </c>
      <c r="R739" s="14" t="s">
        <v>1107</v>
      </c>
      <c r="S739" s="3" t="s">
        <v>12</v>
      </c>
      <c r="T739" s="20" t="s">
        <v>12</v>
      </c>
      <c r="U739" s="15" t="s">
        <v>12</v>
      </c>
      <c r="V739" s="5">
        <v>0.06</v>
      </c>
      <c r="W739" s="5">
        <v>2.23E-4</v>
      </c>
      <c r="X739" s="5">
        <v>1</v>
      </c>
      <c r="Y739" s="5">
        <v>110</v>
      </c>
      <c r="Z739" s="5">
        <v>45</v>
      </c>
      <c r="AA739" s="5">
        <v>45</v>
      </c>
      <c r="AB739" s="5">
        <v>0.06</v>
      </c>
      <c r="AC739" s="5">
        <v>2.23E-4</v>
      </c>
    </row>
    <row r="740" spans="1:29" ht="38.25" customHeight="1" x14ac:dyDescent="0.5">
      <c r="A740" s="1"/>
      <c r="B740" s="5">
        <v>723</v>
      </c>
      <c r="C740" s="9"/>
      <c r="D740" s="121">
        <v>1238121</v>
      </c>
      <c r="E740" s="6" t="s">
        <v>910</v>
      </c>
      <c r="F740" s="11" t="s">
        <v>43</v>
      </c>
      <c r="G740" s="18" t="s">
        <v>128</v>
      </c>
      <c r="H740" s="49" t="s">
        <v>115</v>
      </c>
      <c r="I740" s="10" t="s">
        <v>1103</v>
      </c>
      <c r="J740" s="157">
        <v>406</v>
      </c>
      <c r="K740" s="8">
        <v>426</v>
      </c>
      <c r="L740" s="156">
        <f t="shared" si="52"/>
        <v>0.05</v>
      </c>
      <c r="M740" s="125">
        <f>VLOOKUP(F740,Оглавление!$J$4:$K$39,2,FALSE)</f>
        <v>0</v>
      </c>
      <c r="N740" s="8">
        <f t="shared" si="54"/>
        <v>426</v>
      </c>
      <c r="O740" s="105"/>
      <c r="P740" s="8">
        <f t="shared" ref="P740:P744" si="56">N740*O740</f>
        <v>0</v>
      </c>
      <c r="Q740" s="49" t="s">
        <v>1109</v>
      </c>
      <c r="R740" s="14" t="s">
        <v>1107</v>
      </c>
      <c r="S740" s="3" t="s">
        <v>12</v>
      </c>
      <c r="T740" s="20" t="s">
        <v>12</v>
      </c>
      <c r="U740" s="15" t="s">
        <v>12</v>
      </c>
      <c r="V740" s="5">
        <v>4.8000000000000001E-2</v>
      </c>
      <c r="W740" s="5">
        <v>4.5000000000000003E-5</v>
      </c>
      <c r="X740" s="5">
        <v>1</v>
      </c>
      <c r="Y740" s="5">
        <v>30</v>
      </c>
      <c r="Z740" s="5">
        <v>30</v>
      </c>
      <c r="AA740" s="5">
        <v>10</v>
      </c>
      <c r="AB740" s="5">
        <v>4.8000000000000001E-2</v>
      </c>
      <c r="AC740" s="5">
        <v>4.5000000000000003E-5</v>
      </c>
    </row>
    <row r="741" spans="1:29" ht="38.25" customHeight="1" x14ac:dyDescent="0.5">
      <c r="A741" s="1"/>
      <c r="B741" s="5">
        <v>724</v>
      </c>
      <c r="C741" s="174"/>
      <c r="D741" s="121">
        <v>1238122</v>
      </c>
      <c r="E741" s="6" t="s">
        <v>911</v>
      </c>
      <c r="F741" s="11" t="s">
        <v>43</v>
      </c>
      <c r="G741" s="18" t="s">
        <v>128</v>
      </c>
      <c r="H741" s="49" t="s">
        <v>115</v>
      </c>
      <c r="I741" s="10" t="s">
        <v>1103</v>
      </c>
      <c r="J741" s="157">
        <v>4515</v>
      </c>
      <c r="K741" s="8">
        <v>4741</v>
      </c>
      <c r="L741" s="156">
        <f t="shared" si="52"/>
        <v>0.05</v>
      </c>
      <c r="M741" s="125">
        <f>VLOOKUP(F741,Оглавление!$J$4:$K$39,2,FALSE)</f>
        <v>0</v>
      </c>
      <c r="N741" s="8">
        <f t="shared" si="54"/>
        <v>4741</v>
      </c>
      <c r="O741" s="105"/>
      <c r="P741" s="8">
        <f t="shared" si="56"/>
        <v>0</v>
      </c>
      <c r="Q741" s="49" t="s">
        <v>1109</v>
      </c>
      <c r="R741" s="14" t="s">
        <v>1107</v>
      </c>
      <c r="S741" s="5">
        <v>1135956</v>
      </c>
      <c r="T741" s="20" t="s">
        <v>12</v>
      </c>
      <c r="U741" s="15" t="s">
        <v>12</v>
      </c>
      <c r="V741" s="5">
        <v>0.63</v>
      </c>
      <c r="W741" s="5">
        <v>5.04E-4</v>
      </c>
      <c r="X741" s="5">
        <v>1</v>
      </c>
      <c r="Y741" s="5">
        <v>140</v>
      </c>
      <c r="Z741" s="5">
        <v>90</v>
      </c>
      <c r="AA741" s="5">
        <v>40</v>
      </c>
      <c r="AB741" s="5">
        <v>0.63</v>
      </c>
      <c r="AC741" s="5">
        <v>5.04E-4</v>
      </c>
    </row>
    <row r="742" spans="1:29" ht="38.25" customHeight="1" x14ac:dyDescent="0.5">
      <c r="A742" s="1"/>
      <c r="B742" s="5">
        <v>725</v>
      </c>
      <c r="C742" s="174"/>
      <c r="D742" s="121">
        <v>1238123</v>
      </c>
      <c r="E742" s="6" t="s">
        <v>912</v>
      </c>
      <c r="F742" s="11" t="s">
        <v>43</v>
      </c>
      <c r="G742" s="18" t="s">
        <v>128</v>
      </c>
      <c r="H742" s="49" t="s">
        <v>115</v>
      </c>
      <c r="I742" s="10" t="s">
        <v>1103</v>
      </c>
      <c r="J742" s="157">
        <v>6711</v>
      </c>
      <c r="K742" s="8">
        <v>7047</v>
      </c>
      <c r="L742" s="156">
        <f t="shared" si="52"/>
        <v>0.05</v>
      </c>
      <c r="M742" s="125">
        <f>VLOOKUP(F742,Оглавление!$J$4:$K$39,2,FALSE)</f>
        <v>0</v>
      </c>
      <c r="N742" s="8">
        <f t="shared" si="54"/>
        <v>7047</v>
      </c>
      <c r="O742" s="105"/>
      <c r="P742" s="8">
        <f t="shared" si="56"/>
        <v>0</v>
      </c>
      <c r="Q742" s="49" t="s">
        <v>1109</v>
      </c>
      <c r="R742" s="14" t="s">
        <v>1107</v>
      </c>
      <c r="S742" s="5">
        <v>1135957</v>
      </c>
      <c r="T742" s="20" t="s">
        <v>12</v>
      </c>
      <c r="U742" s="15" t="s">
        <v>12</v>
      </c>
      <c r="V742" s="5">
        <v>0.87</v>
      </c>
      <c r="W742" s="5">
        <v>6.8400000000000004E-4</v>
      </c>
      <c r="X742" s="5">
        <v>1</v>
      </c>
      <c r="Y742" s="5">
        <v>190</v>
      </c>
      <c r="Z742" s="5">
        <v>90</v>
      </c>
      <c r="AA742" s="5">
        <v>40</v>
      </c>
      <c r="AB742" s="5">
        <v>0.87</v>
      </c>
      <c r="AC742" s="5">
        <v>6.8400000000000004E-4</v>
      </c>
    </row>
    <row r="743" spans="1:29" ht="38.25" customHeight="1" x14ac:dyDescent="0.5">
      <c r="A743" s="1"/>
      <c r="B743" s="5">
        <v>726</v>
      </c>
      <c r="C743" s="174"/>
      <c r="D743" s="121">
        <v>1238124</v>
      </c>
      <c r="E743" s="6" t="s">
        <v>913</v>
      </c>
      <c r="F743" s="11" t="s">
        <v>43</v>
      </c>
      <c r="G743" s="18" t="s">
        <v>128</v>
      </c>
      <c r="H743" s="49" t="s">
        <v>115</v>
      </c>
      <c r="I743" s="10" t="s">
        <v>1103</v>
      </c>
      <c r="J743" s="157">
        <v>8835</v>
      </c>
      <c r="K743" s="8">
        <v>9277</v>
      </c>
      <c r="L743" s="156">
        <f t="shared" si="52"/>
        <v>0.05</v>
      </c>
      <c r="M743" s="125">
        <f>VLOOKUP(F743,Оглавление!$J$4:$K$39,2,FALSE)</f>
        <v>0</v>
      </c>
      <c r="N743" s="8">
        <f t="shared" si="54"/>
        <v>9277</v>
      </c>
      <c r="O743" s="105"/>
      <c r="P743" s="8">
        <f t="shared" si="56"/>
        <v>0</v>
      </c>
      <c r="Q743" s="49" t="s">
        <v>1109</v>
      </c>
      <c r="R743" s="14" t="s">
        <v>1107</v>
      </c>
      <c r="S743" s="5">
        <v>1135958</v>
      </c>
      <c r="T743" s="20" t="s">
        <v>12</v>
      </c>
      <c r="U743" s="15" t="s">
        <v>12</v>
      </c>
      <c r="V743" s="5">
        <v>1.1200000000000001</v>
      </c>
      <c r="W743" s="5">
        <v>8.6399999999999997E-4</v>
      </c>
      <c r="X743" s="5">
        <v>1</v>
      </c>
      <c r="Y743" s="5">
        <v>240</v>
      </c>
      <c r="Z743" s="5">
        <v>90</v>
      </c>
      <c r="AA743" s="5">
        <v>40</v>
      </c>
      <c r="AB743" s="5">
        <v>1.1200000000000001</v>
      </c>
      <c r="AC743" s="5">
        <v>8.6399999999999997E-4</v>
      </c>
    </row>
    <row r="744" spans="1:29" ht="38.25" customHeight="1" x14ac:dyDescent="0.5">
      <c r="A744" s="1"/>
      <c r="B744" s="5"/>
      <c r="C744" s="153"/>
      <c r="D744" s="121">
        <v>1238120</v>
      </c>
      <c r="E744" s="6" t="s">
        <v>914</v>
      </c>
      <c r="F744" s="11" t="s">
        <v>43</v>
      </c>
      <c r="G744" s="18" t="s">
        <v>128</v>
      </c>
      <c r="H744" s="49" t="s">
        <v>115</v>
      </c>
      <c r="I744" s="10" t="s">
        <v>1103</v>
      </c>
      <c r="J744" s="157"/>
      <c r="K744" s="8">
        <v>2300</v>
      </c>
      <c r="L744" s="156"/>
      <c r="M744" s="125">
        <f>VLOOKUP(F744,Оглавление!$J$4:$K$39,2,FALSE)</f>
        <v>0</v>
      </c>
      <c r="N744" s="8">
        <f t="shared" si="54"/>
        <v>2300</v>
      </c>
      <c r="O744" s="105"/>
      <c r="P744" s="8">
        <f t="shared" si="56"/>
        <v>0</v>
      </c>
      <c r="Q744" s="49" t="s">
        <v>1110</v>
      </c>
      <c r="R744" s="14" t="s">
        <v>1107</v>
      </c>
      <c r="S744" s="5" t="s">
        <v>12</v>
      </c>
      <c r="T744" s="20" t="s">
        <v>12</v>
      </c>
      <c r="U744" s="15" t="s">
        <v>12</v>
      </c>
      <c r="V744" s="5" t="s">
        <v>12</v>
      </c>
      <c r="W744" s="5" t="s">
        <v>12</v>
      </c>
      <c r="X744" s="5">
        <v>1</v>
      </c>
      <c r="Y744" s="5" t="s">
        <v>12</v>
      </c>
      <c r="Z744" s="5" t="s">
        <v>12</v>
      </c>
      <c r="AA744" s="5" t="s">
        <v>12</v>
      </c>
      <c r="AB744" s="5" t="s">
        <v>12</v>
      </c>
      <c r="AC744" s="5" t="s">
        <v>12</v>
      </c>
    </row>
    <row r="745" spans="1:29" ht="37.5" customHeight="1" x14ac:dyDescent="0.5">
      <c r="A745" s="1"/>
      <c r="B745" s="5">
        <v>727</v>
      </c>
      <c r="C745" s="150"/>
      <c r="D745" s="121">
        <v>1135951</v>
      </c>
      <c r="E745" s="6" t="s">
        <v>915</v>
      </c>
      <c r="F745" s="11" t="s">
        <v>43</v>
      </c>
      <c r="G745" s="18" t="s">
        <v>128</v>
      </c>
      <c r="H745" s="49" t="s">
        <v>115</v>
      </c>
      <c r="I745" s="10" t="s">
        <v>1103</v>
      </c>
      <c r="J745" s="157">
        <v>3653</v>
      </c>
      <c r="K745" s="8">
        <v>3653</v>
      </c>
      <c r="L745" s="156">
        <f t="shared" si="52"/>
        <v>0</v>
      </c>
      <c r="M745" s="125">
        <f>VLOOKUP(F745,Оглавление!$J$4:$K$39,2,FALSE)</f>
        <v>0</v>
      </c>
      <c r="N745" s="8">
        <f t="shared" si="54"/>
        <v>3653</v>
      </c>
      <c r="O745" s="105"/>
      <c r="P745" s="8">
        <f t="shared" si="53"/>
        <v>0</v>
      </c>
      <c r="Q745" s="49" t="s">
        <v>1109</v>
      </c>
      <c r="R745" s="14" t="s">
        <v>1175</v>
      </c>
      <c r="S745" s="13" t="s">
        <v>12</v>
      </c>
      <c r="T745" s="3" t="s">
        <v>12</v>
      </c>
      <c r="U745" s="3" t="s">
        <v>12</v>
      </c>
      <c r="V745" s="5">
        <v>0.43680000000000002</v>
      </c>
      <c r="W745" s="5">
        <v>7.3499999999999998E-4</v>
      </c>
      <c r="X745" s="5">
        <v>5</v>
      </c>
      <c r="Y745" s="5">
        <v>280</v>
      </c>
      <c r="Z745" s="5">
        <v>175</v>
      </c>
      <c r="AA745" s="5">
        <v>75</v>
      </c>
      <c r="AB745" s="5">
        <v>2.1840000000000002</v>
      </c>
      <c r="AC745" s="5">
        <v>3.6749999999999999E-3</v>
      </c>
    </row>
    <row r="746" spans="1:29" ht="24.7" x14ac:dyDescent="0.5">
      <c r="A746" s="1"/>
      <c r="B746" s="5">
        <v>729</v>
      </c>
      <c r="C746" s="164"/>
      <c r="D746" s="121">
        <v>1136087</v>
      </c>
      <c r="E746" s="6" t="s">
        <v>916</v>
      </c>
      <c r="F746" s="11" t="s">
        <v>43</v>
      </c>
      <c r="G746" s="90" t="s">
        <v>128</v>
      </c>
      <c r="H746" s="49" t="s">
        <v>115</v>
      </c>
      <c r="I746" s="10" t="s">
        <v>1103</v>
      </c>
      <c r="J746" s="157">
        <v>455</v>
      </c>
      <c r="K746" s="8">
        <v>455</v>
      </c>
      <c r="L746" s="156">
        <f t="shared" si="52"/>
        <v>0</v>
      </c>
      <c r="M746" s="125">
        <f>VLOOKUP(F746,Оглавление!$J$4:$K$39,2,FALSE)</f>
        <v>0</v>
      </c>
      <c r="N746" s="8">
        <f t="shared" si="54"/>
        <v>455</v>
      </c>
      <c r="O746" s="105"/>
      <c r="P746" s="8">
        <f>N746*O746</f>
        <v>0</v>
      </c>
      <c r="Q746" s="49" t="s">
        <v>1176</v>
      </c>
      <c r="R746" s="14" t="s">
        <v>1119</v>
      </c>
      <c r="S746" s="5">
        <v>1001337</v>
      </c>
      <c r="T746" s="3" t="s">
        <v>12</v>
      </c>
      <c r="U746" s="3" t="s">
        <v>12</v>
      </c>
      <c r="V746" s="5">
        <v>8.3900000000000002E-2</v>
      </c>
      <c r="W746" s="5">
        <v>4.0499999999999995E-5</v>
      </c>
      <c r="X746" s="5">
        <v>20</v>
      </c>
      <c r="Y746" s="5">
        <v>80</v>
      </c>
      <c r="Z746" s="5">
        <v>135</v>
      </c>
      <c r="AA746" s="5">
        <v>75</v>
      </c>
      <c r="AB746" s="5">
        <v>1.6779999999999999</v>
      </c>
      <c r="AC746" s="5">
        <v>8.0999999999999996E-4</v>
      </c>
    </row>
    <row r="747" spans="1:29" ht="24.7" x14ac:dyDescent="0.5">
      <c r="A747" s="1"/>
      <c r="B747" s="5">
        <v>730</v>
      </c>
      <c r="C747" s="164"/>
      <c r="D747" s="121">
        <v>1136088</v>
      </c>
      <c r="E747" s="6" t="s">
        <v>917</v>
      </c>
      <c r="F747" s="11" t="s">
        <v>43</v>
      </c>
      <c r="G747" s="90" t="s">
        <v>128</v>
      </c>
      <c r="H747" s="49" t="s">
        <v>115</v>
      </c>
      <c r="I747" s="10" t="s">
        <v>1103</v>
      </c>
      <c r="J747" s="157">
        <v>674</v>
      </c>
      <c r="K747" s="8">
        <v>674</v>
      </c>
      <c r="L747" s="156">
        <f t="shared" si="52"/>
        <v>0</v>
      </c>
      <c r="M747" s="125">
        <f>VLOOKUP(F747,Оглавление!$J$4:$K$39,2,FALSE)</f>
        <v>0</v>
      </c>
      <c r="N747" s="8">
        <f t="shared" si="54"/>
        <v>674</v>
      </c>
      <c r="O747" s="105"/>
      <c r="P747" s="8">
        <f>N747*O747</f>
        <v>0</v>
      </c>
      <c r="Q747" s="49" t="s">
        <v>1109</v>
      </c>
      <c r="R747" s="14" t="s">
        <v>1119</v>
      </c>
      <c r="S747" s="5">
        <v>1014121</v>
      </c>
      <c r="T747" s="3" t="s">
        <v>12</v>
      </c>
      <c r="U747" s="3" t="s">
        <v>12</v>
      </c>
      <c r="V747" s="5">
        <v>7.9000000000000001E-2</v>
      </c>
      <c r="W747" s="5">
        <v>4.8000000000000001E-5</v>
      </c>
      <c r="X747" s="5">
        <v>20</v>
      </c>
      <c r="Y747" s="5">
        <v>175</v>
      </c>
      <c r="Z747" s="5">
        <v>140</v>
      </c>
      <c r="AA747" s="5">
        <v>75</v>
      </c>
      <c r="AB747" s="5">
        <v>2.65</v>
      </c>
      <c r="AC747" s="5">
        <v>1.8374999999999999E-3</v>
      </c>
    </row>
    <row r="748" spans="1:29" x14ac:dyDescent="0.5">
      <c r="A748" s="1"/>
      <c r="B748" s="5">
        <v>731</v>
      </c>
      <c r="C748" s="148" t="s">
        <v>122</v>
      </c>
      <c r="D748" s="137"/>
      <c r="E748" s="137"/>
      <c r="F748" s="137"/>
      <c r="G748" s="139"/>
      <c r="H748" s="137"/>
      <c r="I748" s="22"/>
      <c r="J748" s="159"/>
      <c r="K748" s="140"/>
      <c r="L748" s="140"/>
      <c r="M748" s="140"/>
      <c r="N748" s="140"/>
      <c r="O748" s="141"/>
      <c r="P748" s="140"/>
      <c r="Q748" s="22"/>
      <c r="R748" s="74"/>
      <c r="S748" s="21"/>
      <c r="T748" s="21"/>
      <c r="U748" s="21"/>
      <c r="V748" s="22"/>
      <c r="W748" s="22"/>
      <c r="X748" s="22"/>
      <c r="Y748" s="22"/>
      <c r="Z748" s="22"/>
      <c r="AA748" s="22"/>
      <c r="AB748" s="22"/>
      <c r="AC748" s="22"/>
    </row>
    <row r="749" spans="1:29" ht="37.5" customHeight="1" x14ac:dyDescent="0.5">
      <c r="A749" s="58"/>
      <c r="B749" s="5">
        <v>732</v>
      </c>
      <c r="C749" s="5"/>
      <c r="D749" s="118">
        <v>1237822</v>
      </c>
      <c r="E749" s="6" t="s">
        <v>918</v>
      </c>
      <c r="F749" s="11" t="s">
        <v>43</v>
      </c>
      <c r="G749" s="90" t="s">
        <v>112</v>
      </c>
      <c r="H749" s="49" t="s">
        <v>115</v>
      </c>
      <c r="I749" s="5" t="s">
        <v>1103</v>
      </c>
      <c r="J749" s="157">
        <v>2430</v>
      </c>
      <c r="K749" s="8">
        <v>2552</v>
      </c>
      <c r="L749" s="156">
        <f t="shared" ref="L749:L774" si="57">ROUND(K749/J749-1,2)</f>
        <v>0.05</v>
      </c>
      <c r="M749" s="125">
        <f>VLOOKUP(F749,Оглавление!$J$4:$K$39,2,FALSE)</f>
        <v>0</v>
      </c>
      <c r="N749" s="8">
        <f t="shared" si="54"/>
        <v>2552</v>
      </c>
      <c r="O749" s="105"/>
      <c r="P749" s="8">
        <f t="shared" ref="P749:P760" si="58">N749*O749</f>
        <v>0</v>
      </c>
      <c r="Q749" s="49" t="s">
        <v>1106</v>
      </c>
      <c r="R749" s="14" t="s">
        <v>1107</v>
      </c>
      <c r="S749" s="13">
        <v>1136090</v>
      </c>
      <c r="T749" s="59" t="s">
        <v>12</v>
      </c>
      <c r="U749" s="59" t="s">
        <v>12</v>
      </c>
      <c r="V749" s="5">
        <v>0.35499999999999998</v>
      </c>
      <c r="W749" s="5">
        <v>3.2699999999999998E-4</v>
      </c>
      <c r="X749" s="5">
        <v>1</v>
      </c>
      <c r="Y749" s="5">
        <v>95</v>
      </c>
      <c r="Z749" s="5">
        <v>65</v>
      </c>
      <c r="AA749" s="5">
        <v>53</v>
      </c>
      <c r="AB749" s="5">
        <v>0.35499999999999998</v>
      </c>
      <c r="AC749" s="5">
        <v>4.0099999999999999E-4</v>
      </c>
    </row>
    <row r="750" spans="1:29" ht="37" x14ac:dyDescent="0.5">
      <c r="A750" s="58"/>
      <c r="B750" s="5">
        <v>733</v>
      </c>
      <c r="C750" s="5"/>
      <c r="D750" s="118">
        <v>1237826</v>
      </c>
      <c r="E750" s="6" t="s">
        <v>919</v>
      </c>
      <c r="F750" s="11" t="s">
        <v>43</v>
      </c>
      <c r="G750" s="90" t="s">
        <v>112</v>
      </c>
      <c r="H750" s="49" t="s">
        <v>115</v>
      </c>
      <c r="I750" s="5" t="s">
        <v>1103</v>
      </c>
      <c r="J750" s="157">
        <v>2593</v>
      </c>
      <c r="K750" s="8">
        <v>2723</v>
      </c>
      <c r="L750" s="156">
        <f t="shared" si="57"/>
        <v>0.05</v>
      </c>
      <c r="M750" s="125">
        <f>VLOOKUP(F750,Оглавление!$J$4:$K$39,2,FALSE)</f>
        <v>0</v>
      </c>
      <c r="N750" s="8">
        <f t="shared" si="54"/>
        <v>2723</v>
      </c>
      <c r="O750" s="105"/>
      <c r="P750" s="8">
        <f t="shared" si="58"/>
        <v>0</v>
      </c>
      <c r="Q750" s="49" t="s">
        <v>1106</v>
      </c>
      <c r="R750" s="14" t="s">
        <v>1107</v>
      </c>
      <c r="S750" s="13">
        <v>1136091</v>
      </c>
      <c r="T750" s="59" t="s">
        <v>12</v>
      </c>
      <c r="U750" s="59" t="s">
        <v>12</v>
      </c>
      <c r="V750" s="5">
        <v>0.35799999999999998</v>
      </c>
      <c r="W750" s="5">
        <v>3.2699999999999998E-4</v>
      </c>
      <c r="X750" s="5">
        <v>1</v>
      </c>
      <c r="Y750" s="5">
        <v>95</v>
      </c>
      <c r="Z750" s="5">
        <v>65</v>
      </c>
      <c r="AA750" s="5">
        <v>53</v>
      </c>
      <c r="AB750" s="5">
        <v>0.35799999999999998</v>
      </c>
      <c r="AC750" s="5">
        <v>4.0099999999999999E-4</v>
      </c>
    </row>
    <row r="751" spans="1:29" ht="37.5" customHeight="1" x14ac:dyDescent="0.5">
      <c r="A751" s="58"/>
      <c r="B751" s="5">
        <v>734</v>
      </c>
      <c r="C751" s="5"/>
      <c r="D751" s="118">
        <v>1136067</v>
      </c>
      <c r="E751" s="6" t="s">
        <v>920</v>
      </c>
      <c r="F751" s="11" t="s">
        <v>43</v>
      </c>
      <c r="G751" s="90" t="s">
        <v>112</v>
      </c>
      <c r="H751" s="49" t="s">
        <v>115</v>
      </c>
      <c r="I751" s="10" t="s">
        <v>1103</v>
      </c>
      <c r="J751" s="157">
        <v>429</v>
      </c>
      <c r="K751" s="8">
        <v>450</v>
      </c>
      <c r="L751" s="156">
        <f t="shared" si="57"/>
        <v>0.05</v>
      </c>
      <c r="M751" s="125">
        <f>VLOOKUP(F751,Оглавление!$J$4:$K$39,2,FALSE)</f>
        <v>0</v>
      </c>
      <c r="N751" s="8">
        <f t="shared" si="54"/>
        <v>450</v>
      </c>
      <c r="O751" s="105"/>
      <c r="P751" s="8">
        <f t="shared" si="58"/>
        <v>0</v>
      </c>
      <c r="Q751" s="49" t="s">
        <v>1106</v>
      </c>
      <c r="R751" s="14" t="s">
        <v>1107</v>
      </c>
      <c r="S751" s="5">
        <v>1013906</v>
      </c>
      <c r="T751" s="3" t="s">
        <v>12</v>
      </c>
      <c r="U751" s="3" t="s">
        <v>12</v>
      </c>
      <c r="V751" s="5">
        <v>5.2999999999999999E-2</v>
      </c>
      <c r="W751" s="5">
        <v>2.6999999999999999E-5</v>
      </c>
      <c r="X751" s="5">
        <v>10</v>
      </c>
      <c r="Y751" s="5">
        <v>120</v>
      </c>
      <c r="Z751" s="5">
        <v>70</v>
      </c>
      <c r="AA751" s="5">
        <v>32</v>
      </c>
      <c r="AB751" s="5">
        <v>0.53</v>
      </c>
      <c r="AC751" s="5">
        <v>2.6879999999999997E-4</v>
      </c>
    </row>
    <row r="752" spans="1:29" ht="37.5" customHeight="1" x14ac:dyDescent="0.5">
      <c r="A752" s="58"/>
      <c r="B752" s="5">
        <v>735</v>
      </c>
      <c r="C752" s="5"/>
      <c r="D752" s="118">
        <v>1136936</v>
      </c>
      <c r="E752" s="6" t="s">
        <v>921</v>
      </c>
      <c r="F752" s="11" t="s">
        <v>43</v>
      </c>
      <c r="G752" s="90" t="s">
        <v>112</v>
      </c>
      <c r="H752" s="49" t="s">
        <v>115</v>
      </c>
      <c r="I752" s="10" t="s">
        <v>1103</v>
      </c>
      <c r="J752" s="157">
        <v>491</v>
      </c>
      <c r="K752" s="8">
        <v>516</v>
      </c>
      <c r="L752" s="156">
        <f t="shared" si="57"/>
        <v>0.05</v>
      </c>
      <c r="M752" s="125">
        <f>VLOOKUP(F752,Оглавление!$J$4:$K$39,2,FALSE)</f>
        <v>0</v>
      </c>
      <c r="N752" s="8">
        <f t="shared" si="54"/>
        <v>516</v>
      </c>
      <c r="O752" s="105"/>
      <c r="P752" s="8">
        <f t="shared" si="58"/>
        <v>0</v>
      </c>
      <c r="Q752" s="49" t="s">
        <v>1106</v>
      </c>
      <c r="R752" s="14" t="s">
        <v>1107</v>
      </c>
      <c r="S752" s="16" t="s">
        <v>1283</v>
      </c>
      <c r="T752" s="3" t="s">
        <v>12</v>
      </c>
      <c r="U752" s="15" t="s">
        <v>12</v>
      </c>
      <c r="V752" s="5">
        <v>4.7E-2</v>
      </c>
      <c r="W752" s="5">
        <v>4.5000000000000003E-5</v>
      </c>
      <c r="X752" s="5">
        <v>10</v>
      </c>
      <c r="Y752" s="5">
        <v>140</v>
      </c>
      <c r="Z752" s="5">
        <v>190</v>
      </c>
      <c r="AA752" s="5">
        <v>30</v>
      </c>
      <c r="AB752" s="5">
        <v>0.47</v>
      </c>
      <c r="AC752" s="5">
        <v>4.5000000000000004E-4</v>
      </c>
    </row>
    <row r="753" spans="1:29" ht="24.7" x14ac:dyDescent="0.5">
      <c r="A753" s="58"/>
      <c r="B753" s="5">
        <v>736</v>
      </c>
      <c r="C753" s="164"/>
      <c r="D753" s="119">
        <v>1237332</v>
      </c>
      <c r="E753" s="68" t="s">
        <v>922</v>
      </c>
      <c r="F753" s="11" t="s">
        <v>43</v>
      </c>
      <c r="G753" s="90" t="s">
        <v>146</v>
      </c>
      <c r="H753" s="78" t="s">
        <v>78</v>
      </c>
      <c r="I753" s="10" t="s">
        <v>1103</v>
      </c>
      <c r="J753" s="157">
        <v>780</v>
      </c>
      <c r="K753" s="8">
        <v>819</v>
      </c>
      <c r="L753" s="156">
        <f t="shared" si="57"/>
        <v>0.05</v>
      </c>
      <c r="M753" s="125">
        <f>VLOOKUP(F753,Оглавление!$J$4:$K$39,2,FALSE)</f>
        <v>0</v>
      </c>
      <c r="N753" s="8">
        <f t="shared" si="54"/>
        <v>819</v>
      </c>
      <c r="O753" s="105"/>
      <c r="P753" s="8">
        <f t="shared" si="58"/>
        <v>0</v>
      </c>
      <c r="Q753" s="49" t="s">
        <v>1106</v>
      </c>
      <c r="R753" s="14" t="s">
        <v>1107</v>
      </c>
      <c r="S753" s="5">
        <v>1135968</v>
      </c>
      <c r="T753" s="3" t="s">
        <v>12</v>
      </c>
      <c r="U753" s="13" t="s">
        <v>1284</v>
      </c>
      <c r="V753" s="5">
        <v>6.6000000000000003E-2</v>
      </c>
      <c r="W753" s="5">
        <v>6.8999999999999997E-5</v>
      </c>
      <c r="X753" s="5">
        <v>10</v>
      </c>
      <c r="Y753" s="5">
        <v>120</v>
      </c>
      <c r="Z753" s="5">
        <v>90</v>
      </c>
      <c r="AA753" s="5">
        <v>20</v>
      </c>
      <c r="AB753" s="5">
        <v>0.66200000000000003</v>
      </c>
      <c r="AC753" s="5">
        <v>6.8800000000000003E-4</v>
      </c>
    </row>
    <row r="754" spans="1:29" ht="24.7" x14ac:dyDescent="0.5">
      <c r="A754" s="58"/>
      <c r="B754" s="5">
        <v>737</v>
      </c>
      <c r="C754" s="164"/>
      <c r="D754" s="118">
        <v>1237333</v>
      </c>
      <c r="E754" s="68" t="s">
        <v>923</v>
      </c>
      <c r="F754" s="11" t="s">
        <v>43</v>
      </c>
      <c r="G754" s="90" t="s">
        <v>146</v>
      </c>
      <c r="H754" s="78" t="s">
        <v>78</v>
      </c>
      <c r="I754" s="10" t="s">
        <v>1103</v>
      </c>
      <c r="J754" s="157">
        <v>780</v>
      </c>
      <c r="K754" s="8">
        <v>819</v>
      </c>
      <c r="L754" s="156">
        <f t="shared" si="57"/>
        <v>0.05</v>
      </c>
      <c r="M754" s="125">
        <f>VLOOKUP(F754,Оглавление!$J$4:$K$39,2,FALSE)</f>
        <v>0</v>
      </c>
      <c r="N754" s="8">
        <f t="shared" si="54"/>
        <v>819</v>
      </c>
      <c r="O754" s="105"/>
      <c r="P754" s="8">
        <f t="shared" si="58"/>
        <v>0</v>
      </c>
      <c r="Q754" s="49" t="s">
        <v>1106</v>
      </c>
      <c r="R754" s="14" t="s">
        <v>1107</v>
      </c>
      <c r="S754" s="5" t="s">
        <v>12</v>
      </c>
      <c r="T754" s="3" t="s">
        <v>12</v>
      </c>
      <c r="U754" s="13" t="s">
        <v>1285</v>
      </c>
      <c r="V754" s="5">
        <v>6.5000000000000002E-2</v>
      </c>
      <c r="W754" s="5">
        <v>6.8999999999999997E-5</v>
      </c>
      <c r="X754" s="5">
        <v>10</v>
      </c>
      <c r="Y754" s="5">
        <v>120</v>
      </c>
      <c r="Z754" s="5">
        <v>90</v>
      </c>
      <c r="AA754" s="5">
        <v>20</v>
      </c>
      <c r="AB754" s="5">
        <v>0.65</v>
      </c>
      <c r="AC754" s="5">
        <v>6.8800000000000003E-4</v>
      </c>
    </row>
    <row r="755" spans="1:29" ht="24.7" x14ac:dyDescent="0.5">
      <c r="A755" s="58"/>
      <c r="B755" s="5">
        <v>738</v>
      </c>
      <c r="C755" s="164"/>
      <c r="D755" s="118">
        <v>1237334</v>
      </c>
      <c r="E755" s="68" t="s">
        <v>924</v>
      </c>
      <c r="F755" s="11" t="s">
        <v>43</v>
      </c>
      <c r="G755" s="90" t="s">
        <v>146</v>
      </c>
      <c r="H755" s="10" t="s">
        <v>79</v>
      </c>
      <c r="I755" s="10" t="s">
        <v>1103</v>
      </c>
      <c r="J755" s="157">
        <v>780</v>
      </c>
      <c r="K755" s="8">
        <v>819</v>
      </c>
      <c r="L755" s="156">
        <f t="shared" si="57"/>
        <v>0.05</v>
      </c>
      <c r="M755" s="125">
        <f>VLOOKUP(F755,Оглавление!$J$4:$K$39,2,FALSE)</f>
        <v>0</v>
      </c>
      <c r="N755" s="8">
        <f t="shared" si="54"/>
        <v>819</v>
      </c>
      <c r="O755" s="105"/>
      <c r="P755" s="8">
        <f t="shared" si="58"/>
        <v>0</v>
      </c>
      <c r="Q755" s="49" t="s">
        <v>1106</v>
      </c>
      <c r="R755" s="14" t="s">
        <v>1107</v>
      </c>
      <c r="S755" s="5">
        <v>1135967</v>
      </c>
      <c r="T755" s="3" t="s">
        <v>12</v>
      </c>
      <c r="U755" s="13" t="s">
        <v>1284</v>
      </c>
      <c r="V755" s="5">
        <v>6.7000000000000004E-2</v>
      </c>
      <c r="W755" s="5">
        <v>6.8999999999999997E-5</v>
      </c>
      <c r="X755" s="5">
        <v>10</v>
      </c>
      <c r="Y755" s="5">
        <v>120</v>
      </c>
      <c r="Z755" s="5">
        <v>90</v>
      </c>
      <c r="AA755" s="5">
        <v>20</v>
      </c>
      <c r="AB755" s="5">
        <v>0.67</v>
      </c>
      <c r="AC755" s="5">
        <v>6.8800000000000003E-4</v>
      </c>
    </row>
    <row r="756" spans="1:29" ht="24.7" x14ac:dyDescent="0.5">
      <c r="A756" s="58"/>
      <c r="B756" s="5">
        <v>739</v>
      </c>
      <c r="C756" s="164"/>
      <c r="D756" s="118">
        <v>1237335</v>
      </c>
      <c r="E756" s="68" t="s">
        <v>925</v>
      </c>
      <c r="F756" s="11" t="s">
        <v>43</v>
      </c>
      <c r="G756" s="90" t="s">
        <v>146</v>
      </c>
      <c r="H756" s="10" t="s">
        <v>79</v>
      </c>
      <c r="I756" s="10" t="s">
        <v>1103</v>
      </c>
      <c r="J756" s="157">
        <v>780</v>
      </c>
      <c r="K756" s="8">
        <v>819</v>
      </c>
      <c r="L756" s="156">
        <f t="shared" si="57"/>
        <v>0.05</v>
      </c>
      <c r="M756" s="125">
        <f>VLOOKUP(F756,Оглавление!$J$4:$K$39,2,FALSE)</f>
        <v>0</v>
      </c>
      <c r="N756" s="8">
        <f t="shared" si="54"/>
        <v>819</v>
      </c>
      <c r="O756" s="105"/>
      <c r="P756" s="8">
        <f t="shared" si="58"/>
        <v>0</v>
      </c>
      <c r="Q756" s="49" t="s">
        <v>1106</v>
      </c>
      <c r="R756" s="14" t="s">
        <v>1107</v>
      </c>
      <c r="S756" s="5">
        <v>1135969</v>
      </c>
      <c r="T756" s="3" t="s">
        <v>12</v>
      </c>
      <c r="U756" s="13" t="s">
        <v>1285</v>
      </c>
      <c r="V756" s="5">
        <v>6.6000000000000003E-2</v>
      </c>
      <c r="W756" s="5">
        <v>6.8999999999999997E-5</v>
      </c>
      <c r="X756" s="5">
        <v>10</v>
      </c>
      <c r="Y756" s="5">
        <v>120</v>
      </c>
      <c r="Z756" s="5">
        <v>90</v>
      </c>
      <c r="AA756" s="5">
        <v>20</v>
      </c>
      <c r="AB756" s="5">
        <v>0.66300000000000003</v>
      </c>
      <c r="AC756" s="5">
        <v>6.8800000000000003E-4</v>
      </c>
    </row>
    <row r="757" spans="1:29" ht="37.5" customHeight="1" x14ac:dyDescent="0.5">
      <c r="A757" s="58"/>
      <c r="B757" s="5">
        <v>740</v>
      </c>
      <c r="C757" s="116"/>
      <c r="D757" s="119">
        <v>1135970</v>
      </c>
      <c r="E757" s="6" t="s">
        <v>926</v>
      </c>
      <c r="F757" s="11" t="s">
        <v>43</v>
      </c>
      <c r="G757" s="90" t="s">
        <v>146</v>
      </c>
      <c r="H757" s="78" t="s">
        <v>78</v>
      </c>
      <c r="I757" s="10" t="s">
        <v>1103</v>
      </c>
      <c r="J757" s="157">
        <v>666</v>
      </c>
      <c r="K757" s="8">
        <v>699</v>
      </c>
      <c r="L757" s="156">
        <f t="shared" si="57"/>
        <v>0.05</v>
      </c>
      <c r="M757" s="125">
        <f>VLOOKUP(F757,Оглавление!$J$4:$K$39,2,FALSE)</f>
        <v>0</v>
      </c>
      <c r="N757" s="8">
        <f t="shared" si="54"/>
        <v>699</v>
      </c>
      <c r="O757" s="105"/>
      <c r="P757" s="8">
        <f t="shared" si="58"/>
        <v>0</v>
      </c>
      <c r="Q757" s="49" t="s">
        <v>1109</v>
      </c>
      <c r="R757" s="14" t="s">
        <v>1119</v>
      </c>
      <c r="S757" s="13">
        <v>1020039</v>
      </c>
      <c r="T757" s="3" t="s">
        <v>12</v>
      </c>
      <c r="U757" s="3" t="s">
        <v>12</v>
      </c>
      <c r="V757" s="5">
        <v>3.7999999999999999E-2</v>
      </c>
      <c r="W757" s="5">
        <v>7.9999999999999996E-6</v>
      </c>
      <c r="X757" s="5">
        <v>50</v>
      </c>
      <c r="Y757" s="5">
        <v>280</v>
      </c>
      <c r="Z757" s="5">
        <v>180</v>
      </c>
      <c r="AA757" s="5">
        <v>80</v>
      </c>
      <c r="AB757" s="5">
        <v>1.9</v>
      </c>
      <c r="AC757" s="5">
        <v>4.032E-3</v>
      </c>
    </row>
    <row r="758" spans="1:29" ht="37.5" customHeight="1" x14ac:dyDescent="0.5">
      <c r="A758" s="58"/>
      <c r="B758" s="5">
        <v>741</v>
      </c>
      <c r="C758" s="5"/>
      <c r="D758" s="119">
        <v>1135971</v>
      </c>
      <c r="E758" s="6" t="s">
        <v>927</v>
      </c>
      <c r="F758" s="11" t="s">
        <v>14</v>
      </c>
      <c r="G758" s="90" t="s">
        <v>147</v>
      </c>
      <c r="H758" s="78" t="s">
        <v>115</v>
      </c>
      <c r="I758" s="10" t="s">
        <v>1103</v>
      </c>
      <c r="J758" s="157">
        <v>403</v>
      </c>
      <c r="K758" s="8">
        <v>423</v>
      </c>
      <c r="L758" s="156">
        <f t="shared" si="57"/>
        <v>0.05</v>
      </c>
      <c r="M758" s="125">
        <f>VLOOKUP(F758,Оглавление!$J$4:$K$39,2,FALSE)</f>
        <v>0</v>
      </c>
      <c r="N758" s="8">
        <f t="shared" si="54"/>
        <v>423</v>
      </c>
      <c r="O758" s="105"/>
      <c r="P758" s="8">
        <f t="shared" si="58"/>
        <v>0</v>
      </c>
      <c r="Q758" s="49" t="s">
        <v>1106</v>
      </c>
      <c r="R758" s="14" t="s">
        <v>1107</v>
      </c>
      <c r="S758" s="10" t="s">
        <v>1286</v>
      </c>
      <c r="T758" s="3" t="s">
        <v>12</v>
      </c>
      <c r="U758" s="5">
        <v>1237266</v>
      </c>
      <c r="V758" s="5">
        <v>5.8579999999999993E-2</v>
      </c>
      <c r="W758" s="5">
        <v>7.6160000000000003E-5</v>
      </c>
      <c r="X758" s="5">
        <v>50</v>
      </c>
      <c r="Y758" s="5">
        <v>80</v>
      </c>
      <c r="Z758" s="5">
        <v>170</v>
      </c>
      <c r="AA758" s="5">
        <v>280</v>
      </c>
      <c r="AB758" s="5">
        <v>2.9289999999999998</v>
      </c>
      <c r="AC758" s="5">
        <v>3.8080000000000002E-3</v>
      </c>
    </row>
    <row r="759" spans="1:29" ht="37.5" customHeight="1" x14ac:dyDescent="0.5">
      <c r="A759" s="19"/>
      <c r="B759" s="5">
        <v>742</v>
      </c>
      <c r="C759" s="164"/>
      <c r="D759" s="118">
        <v>1237266</v>
      </c>
      <c r="E759" s="12" t="s">
        <v>928</v>
      </c>
      <c r="F759" s="11" t="s">
        <v>14</v>
      </c>
      <c r="G759" s="90" t="s">
        <v>147</v>
      </c>
      <c r="H759" s="49" t="s">
        <v>115</v>
      </c>
      <c r="I759" s="10" t="s">
        <v>1103</v>
      </c>
      <c r="J759" s="157">
        <v>403</v>
      </c>
      <c r="K759" s="8">
        <v>423</v>
      </c>
      <c r="L759" s="156">
        <f t="shared" si="57"/>
        <v>0.05</v>
      </c>
      <c r="M759" s="125">
        <f>VLOOKUP(F759,Оглавление!$J$4:$K$39,2,FALSE)</f>
        <v>0</v>
      </c>
      <c r="N759" s="8">
        <f t="shared" si="54"/>
        <v>423</v>
      </c>
      <c r="O759" s="105"/>
      <c r="P759" s="8">
        <f t="shared" si="58"/>
        <v>0</v>
      </c>
      <c r="Q759" s="5" t="s">
        <v>1106</v>
      </c>
      <c r="R759" s="14" t="s">
        <v>1287</v>
      </c>
      <c r="S759" s="10" t="s">
        <v>1286</v>
      </c>
      <c r="T759" s="13" t="s">
        <v>12</v>
      </c>
      <c r="U759" s="5">
        <v>1135971</v>
      </c>
      <c r="V759" s="5">
        <v>6.6000000000000003E-2</v>
      </c>
      <c r="W759" s="5">
        <v>1.16E-4</v>
      </c>
      <c r="X759" s="5">
        <v>10</v>
      </c>
      <c r="Y759" s="5">
        <v>195</v>
      </c>
      <c r="Z759" s="5">
        <v>170</v>
      </c>
      <c r="AA759" s="5">
        <v>35</v>
      </c>
      <c r="AB759" s="5">
        <v>0.65900000000000003</v>
      </c>
      <c r="AC759" s="5">
        <v>1.16E-3</v>
      </c>
    </row>
    <row r="760" spans="1:29" ht="37.5" customHeight="1" x14ac:dyDescent="0.5">
      <c r="A760" s="19"/>
      <c r="B760" s="5">
        <v>743</v>
      </c>
      <c r="C760" s="164"/>
      <c r="D760" s="118">
        <v>1237267</v>
      </c>
      <c r="E760" s="12" t="s">
        <v>929</v>
      </c>
      <c r="F760" s="11" t="s">
        <v>14</v>
      </c>
      <c r="G760" s="90" t="s">
        <v>147</v>
      </c>
      <c r="H760" s="49" t="s">
        <v>115</v>
      </c>
      <c r="I760" s="10" t="s">
        <v>1103</v>
      </c>
      <c r="J760" s="157">
        <v>443</v>
      </c>
      <c r="K760" s="8">
        <v>465</v>
      </c>
      <c r="L760" s="156">
        <f t="shared" si="57"/>
        <v>0.05</v>
      </c>
      <c r="M760" s="125">
        <f>VLOOKUP(F760,Оглавление!$J$4:$K$39,2,FALSE)</f>
        <v>0</v>
      </c>
      <c r="N760" s="8">
        <f t="shared" si="54"/>
        <v>465</v>
      </c>
      <c r="O760" s="105"/>
      <c r="P760" s="8">
        <f t="shared" si="58"/>
        <v>0</v>
      </c>
      <c r="Q760" s="5" t="s">
        <v>1109</v>
      </c>
      <c r="R760" s="14" t="s">
        <v>1107</v>
      </c>
      <c r="S760" s="10" t="s">
        <v>1288</v>
      </c>
      <c r="T760" s="13" t="s">
        <v>12</v>
      </c>
      <c r="U760" s="13" t="s">
        <v>12</v>
      </c>
      <c r="V760" s="5">
        <v>7.8E-2</v>
      </c>
      <c r="W760" s="5">
        <v>1.5699999999999999E-4</v>
      </c>
      <c r="X760" s="5">
        <v>10</v>
      </c>
      <c r="Y760" s="5">
        <v>245</v>
      </c>
      <c r="Z760" s="5">
        <v>200</v>
      </c>
      <c r="AA760" s="5">
        <v>32</v>
      </c>
      <c r="AB760" s="5">
        <v>0.77700000000000002</v>
      </c>
      <c r="AC760" s="5">
        <v>1.5679999999999999E-3</v>
      </c>
    </row>
    <row r="761" spans="1:29" ht="37.5" customHeight="1" x14ac:dyDescent="0.5">
      <c r="A761" s="58"/>
      <c r="B761" s="5">
        <v>744</v>
      </c>
      <c r="C761" s="5"/>
      <c r="D761" s="118">
        <v>1238128</v>
      </c>
      <c r="E761" s="6" t="s">
        <v>930</v>
      </c>
      <c r="F761" s="11" t="s">
        <v>43</v>
      </c>
      <c r="G761" s="18" t="s">
        <v>148</v>
      </c>
      <c r="H761" s="49" t="s">
        <v>115</v>
      </c>
      <c r="I761" s="10" t="s">
        <v>1103</v>
      </c>
      <c r="J761" s="157">
        <v>727</v>
      </c>
      <c r="K761" s="8">
        <v>763</v>
      </c>
      <c r="L761" s="156">
        <f t="shared" si="57"/>
        <v>0.05</v>
      </c>
      <c r="M761" s="125">
        <f>VLOOKUP(F761,Оглавление!$J$4:$K$39,2,FALSE)</f>
        <v>0</v>
      </c>
      <c r="N761" s="8">
        <f t="shared" si="54"/>
        <v>763</v>
      </c>
      <c r="O761" s="105"/>
      <c r="P761" s="8">
        <f t="shared" ref="P761:P774" si="59">N761*O761</f>
        <v>0</v>
      </c>
      <c r="Q761" s="5" t="s">
        <v>1109</v>
      </c>
      <c r="R761" s="14" t="s">
        <v>1107</v>
      </c>
      <c r="S761" s="5">
        <v>1121195</v>
      </c>
      <c r="T761" s="3" t="s">
        <v>12</v>
      </c>
      <c r="U761" s="15" t="s">
        <v>12</v>
      </c>
      <c r="V761" s="5">
        <v>0.40300000000000002</v>
      </c>
      <c r="W761" s="5">
        <v>5.4000000000000001E-4</v>
      </c>
      <c r="X761" s="5">
        <v>6</v>
      </c>
      <c r="Y761" s="5">
        <v>480</v>
      </c>
      <c r="Z761" s="5">
        <v>150</v>
      </c>
      <c r="AA761" s="5">
        <v>45</v>
      </c>
      <c r="AB761" s="5">
        <v>2.415</v>
      </c>
      <c r="AC761" s="5">
        <v>3.2399999999999998E-3</v>
      </c>
    </row>
    <row r="762" spans="1:29" ht="37.5" customHeight="1" x14ac:dyDescent="0.5">
      <c r="A762" s="58"/>
      <c r="B762" s="5">
        <v>745</v>
      </c>
      <c r="C762" s="5"/>
      <c r="D762" s="118">
        <v>1238130</v>
      </c>
      <c r="E762" s="6" t="s">
        <v>931</v>
      </c>
      <c r="F762" s="11" t="s">
        <v>43</v>
      </c>
      <c r="G762" s="18" t="s">
        <v>148</v>
      </c>
      <c r="H762" s="49" t="s">
        <v>115</v>
      </c>
      <c r="I762" s="10" t="s">
        <v>1103</v>
      </c>
      <c r="J762" s="157">
        <v>458</v>
      </c>
      <c r="K762" s="8">
        <v>481</v>
      </c>
      <c r="L762" s="156">
        <f t="shared" si="57"/>
        <v>0.05</v>
      </c>
      <c r="M762" s="125">
        <f>VLOOKUP(F762,Оглавление!$J$4:$K$39,2,FALSE)</f>
        <v>0</v>
      </c>
      <c r="N762" s="8">
        <f t="shared" si="54"/>
        <v>481</v>
      </c>
      <c r="O762" s="105"/>
      <c r="P762" s="8">
        <f t="shared" si="59"/>
        <v>0</v>
      </c>
      <c r="Q762" s="5" t="s">
        <v>1109</v>
      </c>
      <c r="R762" s="14" t="s">
        <v>1107</v>
      </c>
      <c r="S762" s="5">
        <v>1121197</v>
      </c>
      <c r="T762" s="3" t="s">
        <v>12</v>
      </c>
      <c r="U762" s="15" t="s">
        <v>12</v>
      </c>
      <c r="V762" s="5">
        <v>0.23</v>
      </c>
      <c r="W762" s="5">
        <v>5.0000000000000002E-5</v>
      </c>
      <c r="X762" s="5">
        <v>6</v>
      </c>
      <c r="Y762" s="5">
        <v>340</v>
      </c>
      <c r="Z762" s="5">
        <v>30</v>
      </c>
      <c r="AA762" s="5">
        <v>25</v>
      </c>
      <c r="AB762" s="5">
        <v>1.38</v>
      </c>
      <c r="AC762" s="5">
        <v>2.5500000000000002E-4</v>
      </c>
    </row>
    <row r="763" spans="1:29" ht="37.5" customHeight="1" x14ac:dyDescent="0.5">
      <c r="A763" s="1"/>
      <c r="B763" s="5">
        <v>746</v>
      </c>
      <c r="C763" s="164"/>
      <c r="D763" s="118">
        <v>1136096</v>
      </c>
      <c r="E763" s="6" t="s">
        <v>932</v>
      </c>
      <c r="F763" s="11" t="s">
        <v>547</v>
      </c>
      <c r="G763" s="18" t="s">
        <v>111</v>
      </c>
      <c r="H763" s="102" t="s">
        <v>54</v>
      </c>
      <c r="I763" s="5" t="s">
        <v>1103</v>
      </c>
      <c r="J763" s="157">
        <v>1241</v>
      </c>
      <c r="K763" s="8">
        <v>1303</v>
      </c>
      <c r="L763" s="156">
        <f t="shared" si="57"/>
        <v>0.05</v>
      </c>
      <c r="M763" s="125">
        <f>VLOOKUP(F763,Оглавление!$J$4:$K$39,2,FALSE)</f>
        <v>0</v>
      </c>
      <c r="N763" s="8">
        <f t="shared" si="54"/>
        <v>1303</v>
      </c>
      <c r="O763" s="105"/>
      <c r="P763" s="8">
        <f t="shared" si="59"/>
        <v>0</v>
      </c>
      <c r="Q763" s="5" t="s">
        <v>1106</v>
      </c>
      <c r="R763" s="14" t="s">
        <v>1107</v>
      </c>
      <c r="S763" s="5">
        <v>1094447</v>
      </c>
      <c r="T763" s="5" t="s">
        <v>12</v>
      </c>
      <c r="U763" s="5">
        <v>1136097</v>
      </c>
      <c r="V763" s="5">
        <v>1.23</v>
      </c>
      <c r="W763" s="5">
        <v>3.4959999999999998E-2</v>
      </c>
      <c r="X763" s="5">
        <v>10</v>
      </c>
      <c r="Y763" s="5">
        <v>1150</v>
      </c>
      <c r="Z763" s="5">
        <v>800</v>
      </c>
      <c r="AA763" s="5">
        <v>380</v>
      </c>
      <c r="AB763" s="5">
        <v>12.3</v>
      </c>
      <c r="AC763" s="5">
        <v>0.34960000000000002</v>
      </c>
    </row>
    <row r="764" spans="1:29" ht="37.5" customHeight="1" x14ac:dyDescent="0.5">
      <c r="A764" s="1"/>
      <c r="B764" s="5">
        <v>747</v>
      </c>
      <c r="C764" s="164"/>
      <c r="D764" s="118">
        <v>1136097</v>
      </c>
      <c r="E764" s="6" t="s">
        <v>933</v>
      </c>
      <c r="F764" s="11" t="s">
        <v>547</v>
      </c>
      <c r="G764" s="18" t="s">
        <v>111</v>
      </c>
      <c r="H764" s="102" t="s">
        <v>54</v>
      </c>
      <c r="I764" s="5" t="s">
        <v>1103</v>
      </c>
      <c r="J764" s="157">
        <v>1617</v>
      </c>
      <c r="K764" s="8">
        <v>1698</v>
      </c>
      <c r="L764" s="156">
        <f t="shared" si="57"/>
        <v>0.05</v>
      </c>
      <c r="M764" s="125">
        <f>VLOOKUP(F764,Оглавление!$J$4:$K$39,2,FALSE)</f>
        <v>0</v>
      </c>
      <c r="N764" s="8">
        <f t="shared" si="54"/>
        <v>1698</v>
      </c>
      <c r="O764" s="105"/>
      <c r="P764" s="8">
        <f t="shared" si="59"/>
        <v>0</v>
      </c>
      <c r="Q764" s="5" t="s">
        <v>1106</v>
      </c>
      <c r="R764" s="14" t="s">
        <v>1107</v>
      </c>
      <c r="S764" s="5">
        <v>1094446</v>
      </c>
      <c r="T764" s="5" t="s">
        <v>12</v>
      </c>
      <c r="U764" s="5">
        <v>1136096</v>
      </c>
      <c r="V764" s="5">
        <v>1.48</v>
      </c>
      <c r="W764" s="5">
        <v>4.692E-3</v>
      </c>
      <c r="X764" s="5">
        <v>10</v>
      </c>
      <c r="Y764" s="5">
        <v>850</v>
      </c>
      <c r="Z764" s="5">
        <v>1150</v>
      </c>
      <c r="AA764" s="5">
        <v>48</v>
      </c>
      <c r="AB764" s="5">
        <v>14.8</v>
      </c>
      <c r="AC764" s="5">
        <v>4.6920000000000003E-2</v>
      </c>
    </row>
    <row r="765" spans="1:29" ht="37.5" customHeight="1" x14ac:dyDescent="0.5">
      <c r="A765" s="1"/>
      <c r="B765" s="5">
        <v>748</v>
      </c>
      <c r="C765" s="164"/>
      <c r="D765" s="118">
        <v>1136098</v>
      </c>
      <c r="E765" s="6" t="s">
        <v>934</v>
      </c>
      <c r="F765" s="11" t="s">
        <v>547</v>
      </c>
      <c r="G765" s="18" t="s">
        <v>111</v>
      </c>
      <c r="H765" s="102" t="s">
        <v>54</v>
      </c>
      <c r="I765" s="5" t="s">
        <v>1103</v>
      </c>
      <c r="J765" s="157">
        <v>1128</v>
      </c>
      <c r="K765" s="8">
        <v>1184</v>
      </c>
      <c r="L765" s="156">
        <f t="shared" si="57"/>
        <v>0.05</v>
      </c>
      <c r="M765" s="125">
        <f>VLOOKUP(F765,Оглавление!$J$4:$K$39,2,FALSE)</f>
        <v>0</v>
      </c>
      <c r="N765" s="8">
        <f t="shared" si="54"/>
        <v>1184</v>
      </c>
      <c r="O765" s="105"/>
      <c r="P765" s="8">
        <f t="shared" si="59"/>
        <v>0</v>
      </c>
      <c r="Q765" s="5" t="s">
        <v>1110</v>
      </c>
      <c r="R765" s="14" t="s">
        <v>1107</v>
      </c>
      <c r="S765" s="5">
        <v>1094448</v>
      </c>
      <c r="T765" s="5" t="s">
        <v>12</v>
      </c>
      <c r="U765" s="5" t="s">
        <v>12</v>
      </c>
      <c r="V765" s="5">
        <v>0.61499999999999999</v>
      </c>
      <c r="W765" s="5">
        <v>1.7595E-2</v>
      </c>
      <c r="X765" s="5">
        <v>20</v>
      </c>
      <c r="Y765" s="5">
        <v>1150</v>
      </c>
      <c r="Z765" s="5">
        <v>850</v>
      </c>
      <c r="AA765" s="5">
        <v>360</v>
      </c>
      <c r="AB765" s="5">
        <v>12.3</v>
      </c>
      <c r="AC765" s="5">
        <v>0.35189999999999999</v>
      </c>
    </row>
    <row r="766" spans="1:29" ht="37.5" customHeight="1" x14ac:dyDescent="0.5">
      <c r="A766" s="1"/>
      <c r="B766" s="5">
        <v>749</v>
      </c>
      <c r="C766" s="5"/>
      <c r="D766" s="118">
        <v>1136657</v>
      </c>
      <c r="E766" s="6" t="s">
        <v>935</v>
      </c>
      <c r="F766" s="11" t="s">
        <v>547</v>
      </c>
      <c r="G766" s="18" t="s">
        <v>119</v>
      </c>
      <c r="H766" s="102" t="s">
        <v>54</v>
      </c>
      <c r="I766" s="5" t="s">
        <v>1103</v>
      </c>
      <c r="J766" s="157">
        <v>111</v>
      </c>
      <c r="K766" s="8">
        <v>117</v>
      </c>
      <c r="L766" s="156">
        <f t="shared" si="57"/>
        <v>0.05</v>
      </c>
      <c r="M766" s="125">
        <f>VLOOKUP(F766,Оглавление!$J$4:$K$39,2,FALSE)</f>
        <v>0</v>
      </c>
      <c r="N766" s="8">
        <f t="shared" si="54"/>
        <v>117</v>
      </c>
      <c r="O766" s="105"/>
      <c r="P766" s="8">
        <f t="shared" si="59"/>
        <v>0</v>
      </c>
      <c r="Q766" s="5" t="s">
        <v>1109</v>
      </c>
      <c r="R766" s="14" t="s">
        <v>1107</v>
      </c>
      <c r="S766" s="5">
        <v>1000018</v>
      </c>
      <c r="T766" s="5" t="s">
        <v>12</v>
      </c>
      <c r="U766" s="5" t="s">
        <v>12</v>
      </c>
      <c r="V766" s="5">
        <v>0.105</v>
      </c>
      <c r="W766" s="5">
        <v>4.64E-4</v>
      </c>
      <c r="X766" s="5">
        <v>100</v>
      </c>
      <c r="Y766" s="5">
        <v>534</v>
      </c>
      <c r="Z766" s="5">
        <v>397</v>
      </c>
      <c r="AA766" s="5">
        <v>219</v>
      </c>
      <c r="AB766" s="5">
        <v>10.5</v>
      </c>
      <c r="AC766" s="5">
        <v>4.6427999999999997E-2</v>
      </c>
    </row>
    <row r="767" spans="1:29" ht="38.25" customHeight="1" x14ac:dyDescent="0.5">
      <c r="A767" s="1"/>
      <c r="B767" s="5">
        <v>750</v>
      </c>
      <c r="C767" s="5"/>
      <c r="D767" s="118">
        <v>1135452</v>
      </c>
      <c r="E767" s="12" t="s">
        <v>936</v>
      </c>
      <c r="F767" s="11" t="s">
        <v>42</v>
      </c>
      <c r="G767" s="103" t="s">
        <v>111</v>
      </c>
      <c r="H767" s="102" t="s">
        <v>54</v>
      </c>
      <c r="I767" s="5" t="s">
        <v>1104</v>
      </c>
      <c r="J767" s="157">
        <v>332</v>
      </c>
      <c r="K767" s="8">
        <v>332</v>
      </c>
      <c r="L767" s="156">
        <f t="shared" si="57"/>
        <v>0</v>
      </c>
      <c r="M767" s="125">
        <f>VLOOKUP(F767,Оглавление!$J$4:$K$39,2,FALSE)</f>
        <v>0</v>
      </c>
      <c r="N767" s="8">
        <f t="shared" si="54"/>
        <v>332</v>
      </c>
      <c r="O767" s="105"/>
      <c r="P767" s="8">
        <f t="shared" si="59"/>
        <v>0</v>
      </c>
      <c r="Q767" s="5" t="s">
        <v>1106</v>
      </c>
      <c r="R767" s="14" t="s">
        <v>1107</v>
      </c>
      <c r="S767" s="5">
        <v>1000017</v>
      </c>
      <c r="T767" s="5" t="s">
        <v>12</v>
      </c>
      <c r="U767" s="5" t="s">
        <v>12</v>
      </c>
      <c r="V767" s="5">
        <v>0.255</v>
      </c>
      <c r="W767" s="5">
        <v>5.1840000000000002E-3</v>
      </c>
      <c r="X767" s="5">
        <v>30</v>
      </c>
      <c r="Y767" s="5">
        <v>1200</v>
      </c>
      <c r="Z767" s="5">
        <v>360</v>
      </c>
      <c r="AA767" s="5">
        <v>360</v>
      </c>
      <c r="AB767" s="5">
        <v>7.65</v>
      </c>
      <c r="AC767" s="5">
        <v>0.15551999999999999</v>
      </c>
    </row>
    <row r="768" spans="1:29" ht="38.25" customHeight="1" x14ac:dyDescent="0.5">
      <c r="A768" s="1"/>
      <c r="B768" s="5">
        <v>751</v>
      </c>
      <c r="C768" s="5"/>
      <c r="D768" s="118">
        <v>1238288</v>
      </c>
      <c r="E768" s="12" t="s">
        <v>937</v>
      </c>
      <c r="F768" s="11" t="s">
        <v>547</v>
      </c>
      <c r="G768" s="103" t="s">
        <v>111</v>
      </c>
      <c r="H768" s="102" t="s">
        <v>54</v>
      </c>
      <c r="I768" s="5" t="s">
        <v>1104</v>
      </c>
      <c r="J768" s="157">
        <v>102.5</v>
      </c>
      <c r="K768" s="8">
        <v>108</v>
      </c>
      <c r="L768" s="156">
        <f t="shared" si="57"/>
        <v>0.05</v>
      </c>
      <c r="M768" s="125">
        <f>VLOOKUP(F768,Оглавление!$J$4:$K$39,2,FALSE)</f>
        <v>0</v>
      </c>
      <c r="N768" s="8">
        <f t="shared" si="54"/>
        <v>108</v>
      </c>
      <c r="O768" s="105"/>
      <c r="P768" s="8">
        <f t="shared" si="59"/>
        <v>0</v>
      </c>
      <c r="Q768" s="5" t="s">
        <v>1110</v>
      </c>
      <c r="R768" s="14" t="s">
        <v>1107</v>
      </c>
      <c r="S768" s="5">
        <v>1086527</v>
      </c>
      <c r="T768" s="5" t="s">
        <v>12</v>
      </c>
      <c r="U768" s="5" t="s">
        <v>12</v>
      </c>
      <c r="V768" s="5">
        <v>0.14099999999999999</v>
      </c>
      <c r="W768" s="5">
        <v>4.0000000000000002E-4</v>
      </c>
      <c r="X768" s="5">
        <v>110</v>
      </c>
      <c r="Y768" s="5">
        <v>1100</v>
      </c>
      <c r="Z768" s="5">
        <v>200</v>
      </c>
      <c r="AA768" s="5">
        <v>200</v>
      </c>
      <c r="AB768" s="5">
        <v>15.5</v>
      </c>
      <c r="AC768" s="5">
        <v>4.3999999999999997E-2</v>
      </c>
    </row>
    <row r="769" spans="1:29" ht="37.5" customHeight="1" x14ac:dyDescent="0.5">
      <c r="A769" s="1"/>
      <c r="B769" s="5">
        <v>752</v>
      </c>
      <c r="C769" s="5"/>
      <c r="D769" s="118">
        <v>1135798</v>
      </c>
      <c r="E769" s="6" t="s">
        <v>938</v>
      </c>
      <c r="F769" s="11" t="s">
        <v>547</v>
      </c>
      <c r="G769" s="18" t="s">
        <v>111</v>
      </c>
      <c r="H769" s="102" t="s">
        <v>54</v>
      </c>
      <c r="I769" s="10" t="s">
        <v>1102</v>
      </c>
      <c r="J769" s="157">
        <v>104</v>
      </c>
      <c r="K769" s="8">
        <v>109</v>
      </c>
      <c r="L769" s="156">
        <f t="shared" si="57"/>
        <v>0.05</v>
      </c>
      <c r="M769" s="125">
        <f>VLOOKUP(F769,Оглавление!$J$4:$K$39,2,FALSE)</f>
        <v>0</v>
      </c>
      <c r="N769" s="8">
        <f t="shared" si="54"/>
        <v>109</v>
      </c>
      <c r="O769" s="105"/>
      <c r="P769" s="8">
        <f t="shared" si="59"/>
        <v>0</v>
      </c>
      <c r="Q769" s="49" t="s">
        <v>1109</v>
      </c>
      <c r="R769" s="14" t="s">
        <v>1107</v>
      </c>
      <c r="S769" s="16" t="s">
        <v>1289</v>
      </c>
      <c r="T769" s="3" t="s">
        <v>12</v>
      </c>
      <c r="U769" s="3" t="s">
        <v>12</v>
      </c>
      <c r="V769" s="5">
        <v>3.2000000000000001E-2</v>
      </c>
      <c r="W769" s="5">
        <v>1.5249999999999999E-3</v>
      </c>
      <c r="X769" s="5">
        <v>100</v>
      </c>
      <c r="Y769" s="5">
        <v>610</v>
      </c>
      <c r="Z769" s="5">
        <v>610</v>
      </c>
      <c r="AA769" s="5">
        <v>500</v>
      </c>
      <c r="AB769" s="5">
        <v>3.2</v>
      </c>
      <c r="AC769" s="5">
        <v>0.18604999999999999</v>
      </c>
    </row>
    <row r="770" spans="1:29" ht="37.5" customHeight="1" x14ac:dyDescent="0.5">
      <c r="A770" s="1"/>
      <c r="B770" s="5">
        <v>754</v>
      </c>
      <c r="C770" s="151"/>
      <c r="D770" s="118">
        <v>1238670</v>
      </c>
      <c r="E770" s="7" t="s">
        <v>939</v>
      </c>
      <c r="F770" s="11" t="s">
        <v>547</v>
      </c>
      <c r="G770" s="18" t="s">
        <v>111</v>
      </c>
      <c r="H770" s="102" t="s">
        <v>54</v>
      </c>
      <c r="I770" s="10" t="s">
        <v>1103</v>
      </c>
      <c r="J770" s="157">
        <v>1950</v>
      </c>
      <c r="K770" s="8">
        <v>2048</v>
      </c>
      <c r="L770" s="156">
        <f t="shared" si="57"/>
        <v>0.05</v>
      </c>
      <c r="M770" s="125">
        <f>VLOOKUP(F770,Оглавление!$J$4:$K$39,2,FALSE)</f>
        <v>0</v>
      </c>
      <c r="N770" s="8">
        <f t="shared" si="54"/>
        <v>2048</v>
      </c>
      <c r="O770" s="105"/>
      <c r="P770" s="8">
        <f t="shared" si="59"/>
        <v>0</v>
      </c>
      <c r="Q770" s="49" t="s">
        <v>1106</v>
      </c>
      <c r="R770" s="14" t="s">
        <v>1107</v>
      </c>
      <c r="S770" s="10">
        <v>1135800</v>
      </c>
      <c r="T770" s="10" t="s">
        <v>12</v>
      </c>
      <c r="U770" s="10" t="s">
        <v>12</v>
      </c>
      <c r="V770" s="5">
        <v>0.3</v>
      </c>
      <c r="W770" s="5">
        <v>5.1999999999999998E-3</v>
      </c>
      <c r="X770" s="5">
        <v>10</v>
      </c>
      <c r="Y770" s="5">
        <v>1300</v>
      </c>
      <c r="Z770" s="5">
        <v>200</v>
      </c>
      <c r="AA770" s="5">
        <v>200</v>
      </c>
      <c r="AB770" s="5">
        <v>3</v>
      </c>
      <c r="AC770" s="5">
        <v>5.1999999999999998E-2</v>
      </c>
    </row>
    <row r="771" spans="1:29" ht="37.5" customHeight="1" x14ac:dyDescent="0.5">
      <c r="A771" s="1"/>
      <c r="B771" s="5">
        <v>755</v>
      </c>
      <c r="C771" s="5"/>
      <c r="D771" s="118">
        <v>1136690</v>
      </c>
      <c r="E771" s="6" t="s">
        <v>940</v>
      </c>
      <c r="F771" s="11" t="s">
        <v>547</v>
      </c>
      <c r="G771" s="18" t="s">
        <v>111</v>
      </c>
      <c r="H771" s="102" t="s">
        <v>54</v>
      </c>
      <c r="I771" s="5" t="s">
        <v>1103</v>
      </c>
      <c r="J771" s="157">
        <v>4677</v>
      </c>
      <c r="K771" s="8">
        <v>4911</v>
      </c>
      <c r="L771" s="156">
        <f t="shared" si="57"/>
        <v>0.05</v>
      </c>
      <c r="M771" s="125">
        <f>VLOOKUP(F771,Оглавление!$J$4:$K$39,2,FALSE)</f>
        <v>0</v>
      </c>
      <c r="N771" s="8">
        <f t="shared" si="54"/>
        <v>4911</v>
      </c>
      <c r="O771" s="105"/>
      <c r="P771" s="8">
        <f t="shared" si="59"/>
        <v>0</v>
      </c>
      <c r="Q771" s="49" t="s">
        <v>1106</v>
      </c>
      <c r="R771" s="14" t="s">
        <v>1107</v>
      </c>
      <c r="S771" s="13">
        <v>1000084</v>
      </c>
      <c r="T771" s="3" t="s">
        <v>12</v>
      </c>
      <c r="U771" s="3" t="s">
        <v>12</v>
      </c>
      <c r="V771" s="5">
        <v>9.65</v>
      </c>
      <c r="W771" s="5">
        <v>1.426E-2</v>
      </c>
      <c r="X771" s="5">
        <v>1</v>
      </c>
      <c r="Y771" s="5">
        <v>230</v>
      </c>
      <c r="Z771" s="5">
        <v>200</v>
      </c>
      <c r="AA771" s="5">
        <v>310</v>
      </c>
      <c r="AB771" s="5">
        <v>9.65</v>
      </c>
      <c r="AC771" s="5">
        <v>1.426E-2</v>
      </c>
    </row>
    <row r="772" spans="1:29" ht="24.7" x14ac:dyDescent="0.5">
      <c r="A772" s="1"/>
      <c r="B772" s="5">
        <v>756</v>
      </c>
      <c r="C772" s="164"/>
      <c r="D772" s="118">
        <v>1136938</v>
      </c>
      <c r="E772" s="6" t="s">
        <v>941</v>
      </c>
      <c r="F772" s="11" t="s">
        <v>547</v>
      </c>
      <c r="G772" s="18" t="s">
        <v>111</v>
      </c>
      <c r="H772" s="102" t="s">
        <v>54</v>
      </c>
      <c r="I772" s="10" t="s">
        <v>1103</v>
      </c>
      <c r="J772" s="157">
        <v>4</v>
      </c>
      <c r="K772" s="8">
        <v>4</v>
      </c>
      <c r="L772" s="156">
        <f t="shared" si="57"/>
        <v>0</v>
      </c>
      <c r="M772" s="125">
        <f>VLOOKUP(F772,Оглавление!$J$4:$K$39,2,FALSE)</f>
        <v>0</v>
      </c>
      <c r="N772" s="8">
        <f t="shared" si="54"/>
        <v>4</v>
      </c>
      <c r="O772" s="105"/>
      <c r="P772" s="8">
        <f t="shared" si="59"/>
        <v>0</v>
      </c>
      <c r="Q772" s="5" t="s">
        <v>1106</v>
      </c>
      <c r="R772" s="14" t="s">
        <v>1107</v>
      </c>
      <c r="S772" s="13">
        <v>1086529</v>
      </c>
      <c r="T772" s="3" t="s">
        <v>12</v>
      </c>
      <c r="U772" s="3" t="s">
        <v>12</v>
      </c>
      <c r="V772" s="5">
        <v>2E-3</v>
      </c>
      <c r="W772" s="5">
        <v>1.2E-5</v>
      </c>
      <c r="X772" s="5">
        <v>1000</v>
      </c>
      <c r="Y772" s="5">
        <v>114</v>
      </c>
      <c r="Z772" s="5">
        <v>297</v>
      </c>
      <c r="AA772" s="5">
        <v>359</v>
      </c>
      <c r="AB772" s="5">
        <v>1.8</v>
      </c>
      <c r="AC772" s="5">
        <v>1.2155022E-2</v>
      </c>
    </row>
    <row r="773" spans="1:29" ht="24.7" x14ac:dyDescent="0.5">
      <c r="A773" s="1"/>
      <c r="B773" s="5">
        <v>757</v>
      </c>
      <c r="C773" s="164"/>
      <c r="D773" s="118">
        <v>1136939</v>
      </c>
      <c r="E773" s="6" t="s">
        <v>942</v>
      </c>
      <c r="F773" s="11" t="s">
        <v>547</v>
      </c>
      <c r="G773" s="18" t="s">
        <v>111</v>
      </c>
      <c r="H773" s="102" t="s">
        <v>54</v>
      </c>
      <c r="I773" s="10" t="s">
        <v>1103</v>
      </c>
      <c r="J773" s="157">
        <v>5</v>
      </c>
      <c r="K773" s="8">
        <v>5</v>
      </c>
      <c r="L773" s="156">
        <f t="shared" si="57"/>
        <v>0</v>
      </c>
      <c r="M773" s="125">
        <f>VLOOKUP(F773,Оглавление!$J$4:$K$39,2,FALSE)</f>
        <v>0</v>
      </c>
      <c r="N773" s="8">
        <f t="shared" si="54"/>
        <v>5</v>
      </c>
      <c r="O773" s="105"/>
      <c r="P773" s="8">
        <f t="shared" si="59"/>
        <v>0</v>
      </c>
      <c r="Q773" s="5" t="s">
        <v>1109</v>
      </c>
      <c r="R773" s="14" t="s">
        <v>1107</v>
      </c>
      <c r="S773" s="13">
        <v>1086530</v>
      </c>
      <c r="T773" s="3" t="s">
        <v>12</v>
      </c>
      <c r="U773" s="3" t="s">
        <v>12</v>
      </c>
      <c r="V773" s="5">
        <v>2E-3</v>
      </c>
      <c r="W773" s="5">
        <v>1.3178172E-5</v>
      </c>
      <c r="X773" s="5">
        <v>1000</v>
      </c>
      <c r="Y773" s="5">
        <v>114</v>
      </c>
      <c r="Z773" s="5">
        <v>322</v>
      </c>
      <c r="AA773" s="5">
        <v>359</v>
      </c>
      <c r="AB773" s="5">
        <v>2</v>
      </c>
      <c r="AC773" s="5">
        <v>1.3178172E-2</v>
      </c>
    </row>
    <row r="774" spans="1:29" ht="37.5" customHeight="1" x14ac:dyDescent="0.5">
      <c r="A774" s="1"/>
      <c r="B774" s="5">
        <v>758</v>
      </c>
      <c r="C774" s="5"/>
      <c r="D774" s="118">
        <v>1238414</v>
      </c>
      <c r="E774" s="7" t="s">
        <v>943</v>
      </c>
      <c r="F774" s="11" t="s">
        <v>15</v>
      </c>
      <c r="G774" s="18" t="s">
        <v>111</v>
      </c>
      <c r="H774" s="102" t="s">
        <v>54</v>
      </c>
      <c r="I774" s="10" t="s">
        <v>1103</v>
      </c>
      <c r="J774" s="157">
        <v>5690</v>
      </c>
      <c r="K774" s="8">
        <v>6544</v>
      </c>
      <c r="L774" s="156">
        <f t="shared" si="57"/>
        <v>0.15</v>
      </c>
      <c r="M774" s="125">
        <f>VLOOKUP(F774,Оглавление!$J$4:$K$39,2,FALSE)</f>
        <v>0</v>
      </c>
      <c r="N774" s="8">
        <f t="shared" si="54"/>
        <v>6544</v>
      </c>
      <c r="O774" s="105"/>
      <c r="P774" s="8">
        <f t="shared" si="59"/>
        <v>0</v>
      </c>
      <c r="Q774" s="5" t="s">
        <v>1110</v>
      </c>
      <c r="R774" s="14" t="s">
        <v>1107</v>
      </c>
      <c r="S774" s="13" t="s">
        <v>12</v>
      </c>
      <c r="T774" s="3" t="s">
        <v>12</v>
      </c>
      <c r="U774" s="3" t="s">
        <v>12</v>
      </c>
      <c r="V774" s="5">
        <v>12</v>
      </c>
      <c r="W774" s="5">
        <v>3.2759999999999998E-3</v>
      </c>
      <c r="X774" s="5">
        <v>1</v>
      </c>
      <c r="Y774" s="5">
        <v>210</v>
      </c>
      <c r="Z774" s="5">
        <v>200</v>
      </c>
      <c r="AA774" s="5">
        <v>78</v>
      </c>
      <c r="AB774" s="5">
        <v>12</v>
      </c>
      <c r="AC774" s="5">
        <v>3.2759999999999998E-3</v>
      </c>
    </row>
    <row r="775" spans="1:29" x14ac:dyDescent="0.5">
      <c r="A775" s="1"/>
      <c r="B775" s="5">
        <v>759</v>
      </c>
      <c r="C775" s="148" t="s">
        <v>104</v>
      </c>
      <c r="D775" s="137"/>
      <c r="E775" s="137"/>
      <c r="F775" s="138"/>
      <c r="G775" s="139"/>
      <c r="H775" s="137"/>
      <c r="I775" s="22"/>
      <c r="J775" s="159"/>
      <c r="K775" s="140"/>
      <c r="L775" s="140"/>
      <c r="M775" s="140"/>
      <c r="N775" s="140"/>
      <c r="O775" s="141"/>
      <c r="P775" s="140"/>
      <c r="Q775" s="22"/>
      <c r="R775" s="74"/>
      <c r="S775" s="21"/>
      <c r="T775" s="21"/>
      <c r="U775" s="21"/>
      <c r="V775" s="22"/>
      <c r="W775" s="22"/>
      <c r="X775" s="22"/>
      <c r="Y775" s="22"/>
      <c r="Z775" s="22"/>
      <c r="AA775" s="22"/>
      <c r="AB775" s="22"/>
      <c r="AC775" s="22"/>
    </row>
    <row r="776" spans="1:29" ht="50.25" customHeight="1" x14ac:dyDescent="0.5">
      <c r="A776" s="1"/>
      <c r="B776" s="5">
        <v>760</v>
      </c>
      <c r="C776" s="5"/>
      <c r="D776" s="119">
        <v>1135791</v>
      </c>
      <c r="E776" s="7" t="s">
        <v>944</v>
      </c>
      <c r="F776" s="11" t="s">
        <v>547</v>
      </c>
      <c r="G776" s="50" t="s">
        <v>138</v>
      </c>
      <c r="H776" s="14" t="s">
        <v>79</v>
      </c>
      <c r="I776" s="5" t="s">
        <v>1103</v>
      </c>
      <c r="J776" s="157">
        <v>18904</v>
      </c>
      <c r="K776" s="8">
        <v>19849</v>
      </c>
      <c r="L776" s="156">
        <f t="shared" ref="L776:L785" si="60">ROUND(K776/J776-1,2)</f>
        <v>0.05</v>
      </c>
      <c r="M776" s="125">
        <f>VLOOKUP(F776,Оглавление!$J$4:$K$39,2,FALSE)</f>
        <v>0</v>
      </c>
      <c r="N776" s="8">
        <f t="shared" ref="N776:N785" si="61">K776*(1-M776)</f>
        <v>19849</v>
      </c>
      <c r="O776" s="105"/>
      <c r="P776" s="8">
        <f t="shared" ref="P776:P785" si="62">N776*O776</f>
        <v>0</v>
      </c>
      <c r="Q776" s="10" t="s">
        <v>1109</v>
      </c>
      <c r="R776" s="14" t="s">
        <v>1107</v>
      </c>
      <c r="S776" s="5">
        <v>1045814</v>
      </c>
      <c r="T776" s="13" t="s">
        <v>12</v>
      </c>
      <c r="U776" s="13" t="s">
        <v>12</v>
      </c>
      <c r="V776" s="5">
        <v>0.4</v>
      </c>
      <c r="W776" s="5">
        <v>1.4400000000000001E-3</v>
      </c>
      <c r="X776" s="5">
        <v>1</v>
      </c>
      <c r="Y776" s="5">
        <v>230</v>
      </c>
      <c r="Z776" s="5">
        <v>130</v>
      </c>
      <c r="AA776" s="5">
        <v>60</v>
      </c>
      <c r="AB776" s="5">
        <v>0.4</v>
      </c>
      <c r="AC776" s="5">
        <v>1.794E-3</v>
      </c>
    </row>
    <row r="777" spans="1:29" ht="50.25" customHeight="1" x14ac:dyDescent="0.5">
      <c r="A777" s="1"/>
      <c r="B777" s="5">
        <v>761</v>
      </c>
      <c r="C777" s="5"/>
      <c r="D777" s="118">
        <v>1135792</v>
      </c>
      <c r="E777" s="7" t="s">
        <v>945</v>
      </c>
      <c r="F777" s="11" t="s">
        <v>547</v>
      </c>
      <c r="G777" s="50" t="s">
        <v>138</v>
      </c>
      <c r="H777" s="14" t="s">
        <v>79</v>
      </c>
      <c r="I777" s="5" t="s">
        <v>1103</v>
      </c>
      <c r="J777" s="157">
        <v>23306</v>
      </c>
      <c r="K777" s="8">
        <v>24471</v>
      </c>
      <c r="L777" s="156">
        <f t="shared" si="60"/>
        <v>0.05</v>
      </c>
      <c r="M777" s="125">
        <f>VLOOKUP(F777,Оглавление!$J$4:$K$39,2,FALSE)</f>
        <v>0</v>
      </c>
      <c r="N777" s="8">
        <f t="shared" si="61"/>
        <v>24471</v>
      </c>
      <c r="O777" s="105"/>
      <c r="P777" s="8">
        <f t="shared" si="62"/>
        <v>0</v>
      </c>
      <c r="Q777" s="10" t="s">
        <v>1109</v>
      </c>
      <c r="R777" s="14" t="s">
        <v>1107</v>
      </c>
      <c r="S777" s="5">
        <v>1045813</v>
      </c>
      <c r="T777" s="13" t="s">
        <v>12</v>
      </c>
      <c r="U777" s="13" t="s">
        <v>12</v>
      </c>
      <c r="V777" s="5">
        <v>0.7</v>
      </c>
      <c r="W777" s="5">
        <v>1.794E-3</v>
      </c>
      <c r="X777" s="5">
        <v>1</v>
      </c>
      <c r="Y777" s="5">
        <v>230</v>
      </c>
      <c r="Z777" s="5">
        <v>130</v>
      </c>
      <c r="AA777" s="5">
        <v>60</v>
      </c>
      <c r="AB777" s="5">
        <v>0.7</v>
      </c>
      <c r="AC777" s="5">
        <v>1.794E-3</v>
      </c>
    </row>
    <row r="778" spans="1:29" ht="50.25" customHeight="1" x14ac:dyDescent="0.5">
      <c r="A778" s="1"/>
      <c r="B778" s="5">
        <v>762</v>
      </c>
      <c r="C778" s="5"/>
      <c r="D778" s="118">
        <v>1135793</v>
      </c>
      <c r="E778" s="7" t="s">
        <v>946</v>
      </c>
      <c r="F778" s="11" t="s">
        <v>547</v>
      </c>
      <c r="G778" s="50" t="s">
        <v>138</v>
      </c>
      <c r="H778" s="14" t="s">
        <v>79</v>
      </c>
      <c r="I778" s="5" t="s">
        <v>1103</v>
      </c>
      <c r="J778" s="157">
        <v>21881</v>
      </c>
      <c r="K778" s="8">
        <v>22975</v>
      </c>
      <c r="L778" s="156">
        <f t="shared" si="60"/>
        <v>0.05</v>
      </c>
      <c r="M778" s="125">
        <f>VLOOKUP(F778,Оглавление!$J$4:$K$39,2,FALSE)</f>
        <v>0</v>
      </c>
      <c r="N778" s="8">
        <f t="shared" si="61"/>
        <v>22975</v>
      </c>
      <c r="O778" s="105"/>
      <c r="P778" s="8">
        <f t="shared" si="62"/>
        <v>0</v>
      </c>
      <c r="Q778" s="10" t="s">
        <v>1109</v>
      </c>
      <c r="R778" s="14" t="s">
        <v>1107</v>
      </c>
      <c r="S778" s="5" t="s">
        <v>12</v>
      </c>
      <c r="T778" s="13" t="s">
        <v>12</v>
      </c>
      <c r="U778" s="13" t="s">
        <v>12</v>
      </c>
      <c r="V778" s="5">
        <v>0.4</v>
      </c>
      <c r="W778" s="5">
        <v>2.467E-3</v>
      </c>
      <c r="X778" s="5">
        <v>1</v>
      </c>
      <c r="Y778" s="5">
        <v>230</v>
      </c>
      <c r="Z778" s="5">
        <v>165</v>
      </c>
      <c r="AA778" s="5">
        <v>65</v>
      </c>
      <c r="AB778" s="5">
        <v>0.4</v>
      </c>
      <c r="AC778" s="5">
        <v>2.467E-3</v>
      </c>
    </row>
    <row r="779" spans="1:29" ht="50.25" customHeight="1" x14ac:dyDescent="0.5">
      <c r="A779" s="1"/>
      <c r="B779" s="5">
        <v>763</v>
      </c>
      <c r="C779" s="5"/>
      <c r="D779" s="118">
        <v>1135794</v>
      </c>
      <c r="E779" s="7" t="s">
        <v>947</v>
      </c>
      <c r="F779" s="11" t="s">
        <v>547</v>
      </c>
      <c r="G779" s="50" t="s">
        <v>138</v>
      </c>
      <c r="H779" s="14" t="s">
        <v>79</v>
      </c>
      <c r="I779" s="5" t="s">
        <v>1103</v>
      </c>
      <c r="J779" s="157">
        <v>26774</v>
      </c>
      <c r="K779" s="8">
        <v>28113</v>
      </c>
      <c r="L779" s="156">
        <f t="shared" si="60"/>
        <v>0.05</v>
      </c>
      <c r="M779" s="125">
        <f>VLOOKUP(F779,Оглавление!$J$4:$K$39,2,FALSE)</f>
        <v>0</v>
      </c>
      <c r="N779" s="8">
        <f t="shared" si="61"/>
        <v>28113</v>
      </c>
      <c r="O779" s="105"/>
      <c r="P779" s="8">
        <f t="shared" si="62"/>
        <v>0</v>
      </c>
      <c r="Q779" s="10" t="s">
        <v>1109</v>
      </c>
      <c r="R779" s="14" t="s">
        <v>1107</v>
      </c>
      <c r="S779" s="5" t="s">
        <v>12</v>
      </c>
      <c r="T779" s="13" t="s">
        <v>12</v>
      </c>
      <c r="U779" s="13" t="s">
        <v>12</v>
      </c>
      <c r="V779" s="5">
        <v>0.7</v>
      </c>
      <c r="W779" s="5">
        <v>2.3969999999999998E-3</v>
      </c>
      <c r="X779" s="5">
        <v>1</v>
      </c>
      <c r="Y779" s="5">
        <v>235</v>
      </c>
      <c r="Z779" s="5">
        <v>170</v>
      </c>
      <c r="AA779" s="5">
        <v>60</v>
      </c>
      <c r="AB779" s="5">
        <v>0.7</v>
      </c>
      <c r="AC779" s="5">
        <v>2.3969999999999998E-3</v>
      </c>
    </row>
    <row r="780" spans="1:29" ht="50.25" customHeight="1" x14ac:dyDescent="0.5">
      <c r="A780" s="1"/>
      <c r="B780" s="5">
        <v>764</v>
      </c>
      <c r="C780" s="5"/>
      <c r="D780" s="118">
        <v>1135795</v>
      </c>
      <c r="E780" s="7" t="s">
        <v>948</v>
      </c>
      <c r="F780" s="11" t="s">
        <v>547</v>
      </c>
      <c r="G780" s="50" t="s">
        <v>138</v>
      </c>
      <c r="H780" s="14" t="s">
        <v>79</v>
      </c>
      <c r="I780" s="5" t="s">
        <v>1103</v>
      </c>
      <c r="J780" s="157">
        <v>44891</v>
      </c>
      <c r="K780" s="8">
        <v>47136</v>
      </c>
      <c r="L780" s="156">
        <f t="shared" si="60"/>
        <v>0.05</v>
      </c>
      <c r="M780" s="125">
        <f>VLOOKUP(F780,Оглавление!$J$4:$K$39,2,FALSE)</f>
        <v>0</v>
      </c>
      <c r="N780" s="8">
        <f t="shared" si="61"/>
        <v>47136</v>
      </c>
      <c r="O780" s="105"/>
      <c r="P780" s="8">
        <f t="shared" si="62"/>
        <v>0</v>
      </c>
      <c r="Q780" s="10" t="s">
        <v>1109</v>
      </c>
      <c r="R780" s="14" t="s">
        <v>1107</v>
      </c>
      <c r="S780" s="5">
        <v>1045815</v>
      </c>
      <c r="T780" s="13" t="s">
        <v>12</v>
      </c>
      <c r="U780" s="13" t="s">
        <v>12</v>
      </c>
      <c r="V780" s="5">
        <v>1.6</v>
      </c>
      <c r="W780" s="5">
        <v>5.1000000000000004E-3</v>
      </c>
      <c r="X780" s="5">
        <v>1</v>
      </c>
      <c r="Y780" s="5">
        <v>300</v>
      </c>
      <c r="Z780" s="5">
        <v>170</v>
      </c>
      <c r="AA780" s="5">
        <v>100</v>
      </c>
      <c r="AB780" s="5">
        <v>1.6</v>
      </c>
      <c r="AC780" s="5">
        <v>5.1000000000000004E-3</v>
      </c>
    </row>
    <row r="781" spans="1:29" ht="50.25" customHeight="1" x14ac:dyDescent="0.5">
      <c r="A781" s="1"/>
      <c r="B781" s="5">
        <v>765</v>
      </c>
      <c r="C781" s="5"/>
      <c r="D781" s="118">
        <v>1135789</v>
      </c>
      <c r="E781" s="7" t="s">
        <v>949</v>
      </c>
      <c r="F781" s="11" t="s">
        <v>547</v>
      </c>
      <c r="G781" s="50" t="s">
        <v>138</v>
      </c>
      <c r="H781" s="14" t="s">
        <v>79</v>
      </c>
      <c r="I781" s="5" t="s">
        <v>1103</v>
      </c>
      <c r="J781" s="157">
        <v>6489</v>
      </c>
      <c r="K781" s="8">
        <v>6813</v>
      </c>
      <c r="L781" s="156">
        <f t="shared" si="60"/>
        <v>0.05</v>
      </c>
      <c r="M781" s="125">
        <f>VLOOKUP(F781,Оглавление!$J$4:$K$39,2,FALSE)</f>
        <v>0</v>
      </c>
      <c r="N781" s="8">
        <f t="shared" si="61"/>
        <v>6813</v>
      </c>
      <c r="O781" s="105"/>
      <c r="P781" s="8">
        <f t="shared" si="62"/>
        <v>0</v>
      </c>
      <c r="Q781" s="10" t="s">
        <v>1110</v>
      </c>
      <c r="R781" s="14" t="s">
        <v>1107</v>
      </c>
      <c r="S781" s="5" t="s">
        <v>12</v>
      </c>
      <c r="T781" s="13" t="s">
        <v>12</v>
      </c>
      <c r="U781" s="13" t="s">
        <v>12</v>
      </c>
      <c r="V781" s="5">
        <v>0.156</v>
      </c>
      <c r="W781" s="5">
        <v>1.875E-4</v>
      </c>
      <c r="X781" s="5">
        <v>1</v>
      </c>
      <c r="Y781" s="5">
        <v>75</v>
      </c>
      <c r="Z781" s="5">
        <v>50</v>
      </c>
      <c r="AA781" s="5">
        <v>50</v>
      </c>
      <c r="AB781" s="5">
        <v>0.156</v>
      </c>
      <c r="AC781" s="5">
        <v>1.875E-4</v>
      </c>
    </row>
    <row r="782" spans="1:29" ht="50.25" customHeight="1" x14ac:dyDescent="0.5">
      <c r="A782" s="1"/>
      <c r="B782" s="5">
        <v>766</v>
      </c>
      <c r="C782" s="5"/>
      <c r="D782" s="118">
        <v>1135796</v>
      </c>
      <c r="E782" s="7" t="s">
        <v>950</v>
      </c>
      <c r="F782" s="11" t="s">
        <v>547</v>
      </c>
      <c r="G782" s="50" t="s">
        <v>138</v>
      </c>
      <c r="H782" s="14" t="s">
        <v>79</v>
      </c>
      <c r="I782" s="5" t="s">
        <v>1103</v>
      </c>
      <c r="J782" s="157">
        <v>6029</v>
      </c>
      <c r="K782" s="8">
        <v>6330</v>
      </c>
      <c r="L782" s="156">
        <f t="shared" si="60"/>
        <v>0.05</v>
      </c>
      <c r="M782" s="125">
        <f>VLOOKUP(F782,Оглавление!$J$4:$K$39,2,FALSE)</f>
        <v>0</v>
      </c>
      <c r="N782" s="8">
        <f t="shared" si="61"/>
        <v>6330</v>
      </c>
      <c r="O782" s="105"/>
      <c r="P782" s="8">
        <f t="shared" si="62"/>
        <v>0</v>
      </c>
      <c r="Q782" s="10" t="s">
        <v>1109</v>
      </c>
      <c r="R782" s="14" t="s">
        <v>1107</v>
      </c>
      <c r="S782" s="5">
        <v>1045816</v>
      </c>
      <c r="T782" s="13" t="s">
        <v>12</v>
      </c>
      <c r="U782" s="13" t="s">
        <v>12</v>
      </c>
      <c r="V782" s="5">
        <v>0.4</v>
      </c>
      <c r="W782" s="5">
        <v>3.2810000000000001E-3</v>
      </c>
      <c r="X782" s="5">
        <v>1</v>
      </c>
      <c r="Y782" s="5">
        <v>250</v>
      </c>
      <c r="Z782" s="5">
        <v>175</v>
      </c>
      <c r="AA782" s="5">
        <v>75</v>
      </c>
      <c r="AB782" s="5">
        <v>0.4</v>
      </c>
      <c r="AC782" s="5">
        <v>3.2810000000000001E-3</v>
      </c>
    </row>
    <row r="783" spans="1:29" ht="50.25" customHeight="1" x14ac:dyDescent="0.5">
      <c r="A783" s="1"/>
      <c r="B783" s="5">
        <v>767</v>
      </c>
      <c r="C783" s="5"/>
      <c r="D783" s="119">
        <v>1135797</v>
      </c>
      <c r="E783" s="7" t="s">
        <v>951</v>
      </c>
      <c r="F783" s="11" t="s">
        <v>547</v>
      </c>
      <c r="G783" s="50" t="s">
        <v>138</v>
      </c>
      <c r="H783" s="14" t="s">
        <v>79</v>
      </c>
      <c r="I783" s="5" t="s">
        <v>1103</v>
      </c>
      <c r="J783" s="157">
        <v>28271</v>
      </c>
      <c r="K783" s="8">
        <v>29685</v>
      </c>
      <c r="L783" s="156">
        <f t="shared" si="60"/>
        <v>0.05</v>
      </c>
      <c r="M783" s="125">
        <f>VLOOKUP(F783,Оглавление!$J$4:$K$39,2,FALSE)</f>
        <v>0</v>
      </c>
      <c r="N783" s="8">
        <f t="shared" si="61"/>
        <v>29685</v>
      </c>
      <c r="O783" s="105"/>
      <c r="P783" s="8">
        <f t="shared" si="62"/>
        <v>0</v>
      </c>
      <c r="Q783" s="10" t="s">
        <v>1109</v>
      </c>
      <c r="R783" s="14" t="s">
        <v>1107</v>
      </c>
      <c r="S783" s="5">
        <v>1030135</v>
      </c>
      <c r="T783" s="13" t="s">
        <v>12</v>
      </c>
      <c r="U783" s="13" t="s">
        <v>12</v>
      </c>
      <c r="V783" s="5">
        <v>1.75</v>
      </c>
      <c r="W783" s="5">
        <v>1.596E-3</v>
      </c>
      <c r="X783" s="5">
        <v>1</v>
      </c>
      <c r="Y783" s="5">
        <v>190</v>
      </c>
      <c r="Z783" s="5">
        <v>120</v>
      </c>
      <c r="AA783" s="5">
        <v>70</v>
      </c>
      <c r="AB783" s="5">
        <v>1.75</v>
      </c>
      <c r="AC783" s="5">
        <v>1.596E-3</v>
      </c>
    </row>
    <row r="784" spans="1:29" ht="50.25" customHeight="1" x14ac:dyDescent="0.5">
      <c r="A784" s="1"/>
      <c r="B784" s="5">
        <v>768</v>
      </c>
      <c r="C784" s="5"/>
      <c r="D784" s="118">
        <v>1135790</v>
      </c>
      <c r="E784" s="6" t="s">
        <v>952</v>
      </c>
      <c r="F784" s="11" t="s">
        <v>953</v>
      </c>
      <c r="G784" s="50" t="s">
        <v>138</v>
      </c>
      <c r="H784" s="14" t="s">
        <v>79</v>
      </c>
      <c r="I784" s="5" t="s">
        <v>1103</v>
      </c>
      <c r="J784" s="157">
        <v>1447</v>
      </c>
      <c r="K784" s="8">
        <v>1664</v>
      </c>
      <c r="L784" s="156">
        <f t="shared" si="60"/>
        <v>0.15</v>
      </c>
      <c r="M784" s="125">
        <f>VLOOKUP(F784,Оглавление!$J$4:$K$39,2,FALSE)</f>
        <v>0</v>
      </c>
      <c r="N784" s="8">
        <f t="shared" si="61"/>
        <v>1664</v>
      </c>
      <c r="O784" s="105"/>
      <c r="P784" s="8">
        <f t="shared" si="62"/>
        <v>0</v>
      </c>
      <c r="Q784" s="10" t="s">
        <v>1110</v>
      </c>
      <c r="R784" s="14" t="s">
        <v>1107</v>
      </c>
      <c r="S784" s="5">
        <v>1009216</v>
      </c>
      <c r="T784" s="13" t="s">
        <v>12</v>
      </c>
      <c r="U784" s="13" t="s">
        <v>12</v>
      </c>
      <c r="V784" s="5">
        <v>0.5</v>
      </c>
      <c r="W784" s="5">
        <v>2.8899999999999998E-4</v>
      </c>
      <c r="X784" s="5">
        <v>1</v>
      </c>
      <c r="Y784" s="5">
        <v>70</v>
      </c>
      <c r="Z784" s="5">
        <v>75</v>
      </c>
      <c r="AA784" s="5">
        <v>55</v>
      </c>
      <c r="AB784" s="5">
        <v>0.5</v>
      </c>
      <c r="AC784" s="5">
        <v>2.8899999999999998E-4</v>
      </c>
    </row>
    <row r="785" spans="1:29" ht="50.25" customHeight="1" x14ac:dyDescent="0.5">
      <c r="A785" s="1"/>
      <c r="B785" s="5">
        <v>769</v>
      </c>
      <c r="C785" s="5"/>
      <c r="D785" s="118">
        <v>1136005</v>
      </c>
      <c r="E785" s="12" t="s">
        <v>954</v>
      </c>
      <c r="F785" s="11" t="s">
        <v>547</v>
      </c>
      <c r="G785" s="50" t="s">
        <v>138</v>
      </c>
      <c r="H785" s="14" t="s">
        <v>79</v>
      </c>
      <c r="I785" s="5" t="s">
        <v>1103</v>
      </c>
      <c r="J785" s="157">
        <v>3755</v>
      </c>
      <c r="K785" s="8">
        <v>3943</v>
      </c>
      <c r="L785" s="156">
        <f t="shared" si="60"/>
        <v>0.05</v>
      </c>
      <c r="M785" s="125">
        <f>VLOOKUP(F785,Оглавление!$J$4:$K$39,2,FALSE)</f>
        <v>0</v>
      </c>
      <c r="N785" s="8">
        <f t="shared" si="61"/>
        <v>3943</v>
      </c>
      <c r="O785" s="105"/>
      <c r="P785" s="8">
        <f t="shared" si="62"/>
        <v>0</v>
      </c>
      <c r="Q785" s="10" t="s">
        <v>1110</v>
      </c>
      <c r="R785" s="14" t="s">
        <v>1107</v>
      </c>
      <c r="S785" s="13">
        <v>1030134</v>
      </c>
      <c r="T785" s="13" t="s">
        <v>12</v>
      </c>
      <c r="U785" s="13" t="s">
        <v>12</v>
      </c>
      <c r="V785" s="5">
        <v>0.05</v>
      </c>
      <c r="W785" s="5">
        <v>2.4000000000000001E-4</v>
      </c>
      <c r="X785" s="5">
        <v>1</v>
      </c>
      <c r="Y785" s="5">
        <v>150</v>
      </c>
      <c r="Z785" s="5">
        <v>40</v>
      </c>
      <c r="AA785" s="5">
        <v>40</v>
      </c>
      <c r="AB785" s="5">
        <v>0.05</v>
      </c>
      <c r="AC785" s="5">
        <v>2.4000000000000001E-4</v>
      </c>
    </row>
    <row r="786" spans="1:29" x14ac:dyDescent="0.5">
      <c r="A786" s="1"/>
      <c r="B786" s="5">
        <v>770</v>
      </c>
      <c r="C786" s="148" t="s">
        <v>183</v>
      </c>
      <c r="D786" s="137"/>
      <c r="E786" s="137"/>
      <c r="F786" s="138"/>
      <c r="G786" s="139"/>
      <c r="H786" s="137"/>
      <c r="I786" s="22"/>
      <c r="J786" s="159"/>
      <c r="K786" s="140"/>
      <c r="L786" s="140"/>
      <c r="M786" s="140"/>
      <c r="N786" s="140"/>
      <c r="O786" s="141"/>
      <c r="P786" s="140"/>
      <c r="Q786" s="22"/>
      <c r="R786" s="74"/>
      <c r="S786" s="21"/>
      <c r="T786" s="21"/>
      <c r="U786" s="21"/>
      <c r="V786" s="22"/>
      <c r="W786" s="22"/>
      <c r="X786" s="22"/>
      <c r="Y786" s="22"/>
      <c r="Z786" s="22"/>
      <c r="AA786" s="22"/>
      <c r="AB786" s="22"/>
      <c r="AC786" s="22"/>
    </row>
    <row r="787" spans="1:29" ht="25.5" customHeight="1" x14ac:dyDescent="0.5">
      <c r="A787" s="1"/>
      <c r="B787" s="5"/>
      <c r="C787" s="176"/>
      <c r="D787" s="118">
        <v>1238452</v>
      </c>
      <c r="E787" s="12" t="s">
        <v>955</v>
      </c>
      <c r="F787" s="11" t="s">
        <v>547</v>
      </c>
      <c r="G787" s="50" t="s">
        <v>126</v>
      </c>
      <c r="H787" s="14" t="s">
        <v>79</v>
      </c>
      <c r="I787" s="5" t="s">
        <v>1103</v>
      </c>
      <c r="J787" s="157" t="s">
        <v>37</v>
      </c>
      <c r="K787" s="8" t="s">
        <v>37</v>
      </c>
      <c r="L787" s="156"/>
      <c r="M787" s="125">
        <f>VLOOKUP(F787,Оглавление!$J$4:$K$39,2,FALSE)</f>
        <v>0</v>
      </c>
      <c r="N787" s="8" t="s">
        <v>37</v>
      </c>
      <c r="O787" s="105"/>
      <c r="P787" s="8" t="s">
        <v>37</v>
      </c>
      <c r="Q787" s="10" t="s">
        <v>1110</v>
      </c>
      <c r="R787" s="14" t="s">
        <v>1118</v>
      </c>
      <c r="S787" s="13" t="s">
        <v>12</v>
      </c>
      <c r="T787" s="13" t="s">
        <v>12</v>
      </c>
      <c r="U787" s="13" t="s">
        <v>12</v>
      </c>
      <c r="V787" s="5" t="s">
        <v>12</v>
      </c>
      <c r="W787" s="5" t="s">
        <v>12</v>
      </c>
      <c r="X787" s="5">
        <v>1</v>
      </c>
      <c r="Y787" s="5" t="s">
        <v>12</v>
      </c>
      <c r="Z787" s="5" t="s">
        <v>12</v>
      </c>
      <c r="AA787" s="5" t="s">
        <v>12</v>
      </c>
      <c r="AB787" s="5" t="s">
        <v>12</v>
      </c>
      <c r="AC787" s="5" t="s">
        <v>12</v>
      </c>
    </row>
    <row r="788" spans="1:29" ht="25.5" customHeight="1" x14ac:dyDescent="0.5">
      <c r="A788" s="1"/>
      <c r="B788" s="5"/>
      <c r="C788" s="177"/>
      <c r="D788" s="118">
        <v>1238454</v>
      </c>
      <c r="E788" s="12" t="s">
        <v>956</v>
      </c>
      <c r="F788" s="11" t="s">
        <v>547</v>
      </c>
      <c r="G788" s="50" t="s">
        <v>126</v>
      </c>
      <c r="H788" s="14" t="s">
        <v>79</v>
      </c>
      <c r="I788" s="5" t="s">
        <v>1103</v>
      </c>
      <c r="J788" s="157" t="s">
        <v>37</v>
      </c>
      <c r="K788" s="8" t="s">
        <v>37</v>
      </c>
      <c r="L788" s="156"/>
      <c r="M788" s="125">
        <f>VLOOKUP(F788,Оглавление!$J$4:$K$39,2,FALSE)</f>
        <v>0</v>
      </c>
      <c r="N788" s="8" t="s">
        <v>37</v>
      </c>
      <c r="O788" s="105"/>
      <c r="P788" s="8" t="s">
        <v>37</v>
      </c>
      <c r="Q788" s="10" t="s">
        <v>1110</v>
      </c>
      <c r="R788" s="14" t="s">
        <v>1118</v>
      </c>
      <c r="S788" s="13">
        <v>1136032</v>
      </c>
      <c r="T788" s="13" t="s">
        <v>12</v>
      </c>
      <c r="U788" s="13" t="s">
        <v>12</v>
      </c>
      <c r="V788" s="5" t="s">
        <v>12</v>
      </c>
      <c r="W788" s="5" t="s">
        <v>12</v>
      </c>
      <c r="X788" s="5">
        <v>1</v>
      </c>
      <c r="Y788" s="5" t="s">
        <v>12</v>
      </c>
      <c r="Z788" s="5" t="s">
        <v>12</v>
      </c>
      <c r="AA788" s="5" t="s">
        <v>12</v>
      </c>
      <c r="AB788" s="5" t="s">
        <v>12</v>
      </c>
      <c r="AC788" s="5" t="s">
        <v>12</v>
      </c>
    </row>
    <row r="789" spans="1:29" ht="25.5" customHeight="1" x14ac:dyDescent="0.5">
      <c r="A789" s="1"/>
      <c r="B789" s="5"/>
      <c r="C789" s="178"/>
      <c r="D789" s="118">
        <v>1238456</v>
      </c>
      <c r="E789" s="12" t="s">
        <v>957</v>
      </c>
      <c r="F789" s="11" t="s">
        <v>547</v>
      </c>
      <c r="G789" s="50" t="s">
        <v>126</v>
      </c>
      <c r="H789" s="14" t="s">
        <v>79</v>
      </c>
      <c r="I789" s="5" t="s">
        <v>1103</v>
      </c>
      <c r="J789" s="157" t="s">
        <v>37</v>
      </c>
      <c r="K789" s="8" t="s">
        <v>37</v>
      </c>
      <c r="L789" s="156"/>
      <c r="M789" s="125">
        <f>VLOOKUP(F789,Оглавление!$J$4:$K$39,2,FALSE)</f>
        <v>0</v>
      </c>
      <c r="N789" s="8" t="s">
        <v>37</v>
      </c>
      <c r="O789" s="105"/>
      <c r="P789" s="8" t="s">
        <v>37</v>
      </c>
      <c r="Q789" s="10" t="s">
        <v>1110</v>
      </c>
      <c r="R789" s="14" t="s">
        <v>1118</v>
      </c>
      <c r="S789" s="13">
        <v>1136033</v>
      </c>
      <c r="T789" s="13" t="s">
        <v>12</v>
      </c>
      <c r="U789" s="13" t="s">
        <v>12</v>
      </c>
      <c r="V789" s="5" t="s">
        <v>12</v>
      </c>
      <c r="W789" s="5" t="s">
        <v>12</v>
      </c>
      <c r="X789" s="5">
        <v>1</v>
      </c>
      <c r="Y789" s="5" t="s">
        <v>12</v>
      </c>
      <c r="Z789" s="5" t="s">
        <v>12</v>
      </c>
      <c r="AA789" s="5" t="s">
        <v>12</v>
      </c>
      <c r="AB789" s="5" t="s">
        <v>12</v>
      </c>
      <c r="AC789" s="5" t="s">
        <v>12</v>
      </c>
    </row>
    <row r="790" spans="1:29" ht="24.7" x14ac:dyDescent="0.5">
      <c r="A790" s="1"/>
      <c r="B790" s="5"/>
      <c r="C790" s="176"/>
      <c r="D790" s="118">
        <v>1238458</v>
      </c>
      <c r="E790" s="12" t="s">
        <v>958</v>
      </c>
      <c r="F790" s="11" t="s">
        <v>547</v>
      </c>
      <c r="G790" s="50" t="s">
        <v>126</v>
      </c>
      <c r="H790" s="14" t="s">
        <v>79</v>
      </c>
      <c r="I790" s="5" t="s">
        <v>1103</v>
      </c>
      <c r="J790" s="157" t="s">
        <v>37</v>
      </c>
      <c r="K790" s="8" t="s">
        <v>37</v>
      </c>
      <c r="L790" s="156"/>
      <c r="M790" s="125">
        <f>VLOOKUP(F790,Оглавление!$J$4:$K$39,2,FALSE)</f>
        <v>0</v>
      </c>
      <c r="N790" s="8" t="s">
        <v>37</v>
      </c>
      <c r="O790" s="105"/>
      <c r="P790" s="8" t="s">
        <v>37</v>
      </c>
      <c r="Q790" s="10" t="s">
        <v>1110</v>
      </c>
      <c r="R790" s="14" t="s">
        <v>1118</v>
      </c>
      <c r="S790" s="13" t="s">
        <v>12</v>
      </c>
      <c r="T790" s="13" t="s">
        <v>12</v>
      </c>
      <c r="U790" s="13" t="s">
        <v>12</v>
      </c>
      <c r="V790" s="5" t="s">
        <v>12</v>
      </c>
      <c r="W790" s="5" t="s">
        <v>12</v>
      </c>
      <c r="X790" s="5">
        <v>1</v>
      </c>
      <c r="Y790" s="5" t="s">
        <v>12</v>
      </c>
      <c r="Z790" s="5" t="s">
        <v>12</v>
      </c>
      <c r="AA790" s="5" t="s">
        <v>12</v>
      </c>
      <c r="AB790" s="5" t="s">
        <v>12</v>
      </c>
      <c r="AC790" s="5" t="s">
        <v>12</v>
      </c>
    </row>
    <row r="791" spans="1:29" ht="24.7" x14ac:dyDescent="0.5">
      <c r="A791" s="1"/>
      <c r="B791" s="5"/>
      <c r="C791" s="177"/>
      <c r="D791" s="118">
        <v>1238459</v>
      </c>
      <c r="E791" s="12" t="s">
        <v>959</v>
      </c>
      <c r="F791" s="11" t="s">
        <v>547</v>
      </c>
      <c r="G791" s="50" t="s">
        <v>126</v>
      </c>
      <c r="H791" s="14" t="s">
        <v>79</v>
      </c>
      <c r="I791" s="5" t="s">
        <v>1103</v>
      </c>
      <c r="J791" s="157" t="s">
        <v>37</v>
      </c>
      <c r="K791" s="8" t="s">
        <v>37</v>
      </c>
      <c r="L791" s="156"/>
      <c r="M791" s="125">
        <f>VLOOKUP(F791,Оглавление!$J$4:$K$39,2,FALSE)</f>
        <v>0</v>
      </c>
      <c r="N791" s="8" t="s">
        <v>37</v>
      </c>
      <c r="O791" s="105"/>
      <c r="P791" s="8" t="s">
        <v>37</v>
      </c>
      <c r="Q791" s="10" t="s">
        <v>1110</v>
      </c>
      <c r="R791" s="14" t="s">
        <v>1118</v>
      </c>
      <c r="S791" s="13" t="s">
        <v>12</v>
      </c>
      <c r="T791" s="13" t="s">
        <v>12</v>
      </c>
      <c r="U791" s="13" t="s">
        <v>12</v>
      </c>
      <c r="V791" s="5" t="s">
        <v>12</v>
      </c>
      <c r="W791" s="5" t="s">
        <v>12</v>
      </c>
      <c r="X791" s="5">
        <v>1</v>
      </c>
      <c r="Y791" s="5" t="s">
        <v>12</v>
      </c>
      <c r="Z791" s="5" t="s">
        <v>12</v>
      </c>
      <c r="AA791" s="5" t="s">
        <v>12</v>
      </c>
      <c r="AB791" s="5" t="s">
        <v>12</v>
      </c>
      <c r="AC791" s="5" t="s">
        <v>12</v>
      </c>
    </row>
    <row r="792" spans="1:29" ht="24.7" x14ac:dyDescent="0.5">
      <c r="A792" s="1"/>
      <c r="B792" s="5"/>
      <c r="C792" s="177"/>
      <c r="D792" s="118">
        <v>1238460</v>
      </c>
      <c r="E792" s="12" t="s">
        <v>960</v>
      </c>
      <c r="F792" s="11" t="s">
        <v>547</v>
      </c>
      <c r="G792" s="50" t="s">
        <v>126</v>
      </c>
      <c r="H792" s="14" t="s">
        <v>79</v>
      </c>
      <c r="I792" s="5" t="s">
        <v>1103</v>
      </c>
      <c r="J792" s="157" t="s">
        <v>37</v>
      </c>
      <c r="K792" s="8" t="s">
        <v>37</v>
      </c>
      <c r="L792" s="156"/>
      <c r="M792" s="125">
        <f>VLOOKUP(F792,Оглавление!$J$4:$K$39,2,FALSE)</f>
        <v>0</v>
      </c>
      <c r="N792" s="8" t="s">
        <v>37</v>
      </c>
      <c r="O792" s="105"/>
      <c r="P792" s="8" t="s">
        <v>37</v>
      </c>
      <c r="Q792" s="10" t="s">
        <v>1110</v>
      </c>
      <c r="R792" s="14" t="s">
        <v>1118</v>
      </c>
      <c r="S792" s="13">
        <v>1136028</v>
      </c>
      <c r="T792" s="13" t="s">
        <v>12</v>
      </c>
      <c r="U792" s="13" t="s">
        <v>12</v>
      </c>
      <c r="V792" s="5" t="s">
        <v>12</v>
      </c>
      <c r="W792" s="5" t="s">
        <v>12</v>
      </c>
      <c r="X792" s="5">
        <v>1</v>
      </c>
      <c r="Y792" s="5" t="s">
        <v>12</v>
      </c>
      <c r="Z792" s="5" t="s">
        <v>12</v>
      </c>
      <c r="AA792" s="5" t="s">
        <v>12</v>
      </c>
      <c r="AB792" s="5" t="s">
        <v>12</v>
      </c>
      <c r="AC792" s="5" t="s">
        <v>12</v>
      </c>
    </row>
    <row r="793" spans="1:29" ht="24.7" x14ac:dyDescent="0.5">
      <c r="A793" s="1"/>
      <c r="B793" s="5"/>
      <c r="C793" s="177"/>
      <c r="D793" s="118">
        <v>1238461</v>
      </c>
      <c r="E793" s="12" t="s">
        <v>961</v>
      </c>
      <c r="F793" s="11" t="s">
        <v>547</v>
      </c>
      <c r="G793" s="50" t="s">
        <v>126</v>
      </c>
      <c r="H793" s="14" t="s">
        <v>79</v>
      </c>
      <c r="I793" s="5" t="s">
        <v>1103</v>
      </c>
      <c r="J793" s="157" t="s">
        <v>37</v>
      </c>
      <c r="K793" s="8" t="s">
        <v>37</v>
      </c>
      <c r="L793" s="156"/>
      <c r="M793" s="125">
        <f>VLOOKUP(F793,Оглавление!$J$4:$K$39,2,FALSE)</f>
        <v>0</v>
      </c>
      <c r="N793" s="8" t="s">
        <v>37</v>
      </c>
      <c r="O793" s="105"/>
      <c r="P793" s="8" t="s">
        <v>37</v>
      </c>
      <c r="Q793" s="10" t="s">
        <v>1110</v>
      </c>
      <c r="R793" s="14" t="s">
        <v>1118</v>
      </c>
      <c r="S793" s="13">
        <v>1136029</v>
      </c>
      <c r="T793" s="13" t="s">
        <v>12</v>
      </c>
      <c r="U793" s="13" t="s">
        <v>12</v>
      </c>
      <c r="V793" s="5" t="s">
        <v>12</v>
      </c>
      <c r="W793" s="5" t="s">
        <v>12</v>
      </c>
      <c r="X793" s="5">
        <v>1</v>
      </c>
      <c r="Y793" s="5" t="s">
        <v>12</v>
      </c>
      <c r="Z793" s="5" t="s">
        <v>12</v>
      </c>
      <c r="AA793" s="5" t="s">
        <v>12</v>
      </c>
      <c r="AB793" s="5" t="s">
        <v>12</v>
      </c>
      <c r="AC793" s="5" t="s">
        <v>12</v>
      </c>
    </row>
    <row r="794" spans="1:29" ht="24.7" x14ac:dyDescent="0.5">
      <c r="A794" s="1"/>
      <c r="B794" s="5"/>
      <c r="C794" s="177"/>
      <c r="D794" s="118">
        <v>1238462</v>
      </c>
      <c r="E794" s="12" t="s">
        <v>962</v>
      </c>
      <c r="F794" s="11" t="s">
        <v>547</v>
      </c>
      <c r="G794" s="50" t="s">
        <v>126</v>
      </c>
      <c r="H794" s="14" t="s">
        <v>79</v>
      </c>
      <c r="I794" s="5" t="s">
        <v>1103</v>
      </c>
      <c r="J794" s="157" t="s">
        <v>37</v>
      </c>
      <c r="K794" s="8" t="s">
        <v>37</v>
      </c>
      <c r="L794" s="156"/>
      <c r="M794" s="125">
        <f>VLOOKUP(F794,Оглавление!$J$4:$K$39,2,FALSE)</f>
        <v>0</v>
      </c>
      <c r="N794" s="8" t="s">
        <v>37</v>
      </c>
      <c r="O794" s="105"/>
      <c r="P794" s="8" t="s">
        <v>37</v>
      </c>
      <c r="Q794" s="10" t="s">
        <v>1110</v>
      </c>
      <c r="R794" s="14" t="s">
        <v>1118</v>
      </c>
      <c r="S794" s="13">
        <v>1136030</v>
      </c>
      <c r="T794" s="13" t="s">
        <v>12</v>
      </c>
      <c r="U794" s="13" t="s">
        <v>12</v>
      </c>
      <c r="V794" s="5" t="s">
        <v>12</v>
      </c>
      <c r="W794" s="5" t="s">
        <v>12</v>
      </c>
      <c r="X794" s="5">
        <v>1</v>
      </c>
      <c r="Y794" s="5" t="s">
        <v>12</v>
      </c>
      <c r="Z794" s="5" t="s">
        <v>12</v>
      </c>
      <c r="AA794" s="5" t="s">
        <v>12</v>
      </c>
      <c r="AB794" s="5" t="s">
        <v>12</v>
      </c>
      <c r="AC794" s="5" t="s">
        <v>12</v>
      </c>
    </row>
    <row r="795" spans="1:29" ht="24.7" x14ac:dyDescent="0.5">
      <c r="A795" s="1"/>
      <c r="B795" s="5"/>
      <c r="C795" s="178"/>
      <c r="D795" s="118">
        <v>1238463</v>
      </c>
      <c r="E795" s="12" t="s">
        <v>963</v>
      </c>
      <c r="F795" s="11" t="s">
        <v>547</v>
      </c>
      <c r="G795" s="50" t="s">
        <v>126</v>
      </c>
      <c r="H795" s="14" t="s">
        <v>79</v>
      </c>
      <c r="I795" s="5" t="s">
        <v>1103</v>
      </c>
      <c r="J795" s="157" t="s">
        <v>37</v>
      </c>
      <c r="K795" s="8" t="s">
        <v>37</v>
      </c>
      <c r="L795" s="156"/>
      <c r="M795" s="125">
        <f>VLOOKUP(F795,Оглавление!$J$4:$K$39,2,FALSE)</f>
        <v>0</v>
      </c>
      <c r="N795" s="8" t="s">
        <v>37</v>
      </c>
      <c r="O795" s="105"/>
      <c r="P795" s="8" t="s">
        <v>37</v>
      </c>
      <c r="Q795" s="10" t="s">
        <v>1110</v>
      </c>
      <c r="R795" s="14" t="s">
        <v>1118</v>
      </c>
      <c r="S795" s="13">
        <v>1136031</v>
      </c>
      <c r="T795" s="13" t="s">
        <v>12</v>
      </c>
      <c r="U795" s="13" t="s">
        <v>12</v>
      </c>
      <c r="V795" s="5" t="s">
        <v>12</v>
      </c>
      <c r="W795" s="5" t="s">
        <v>12</v>
      </c>
      <c r="X795" s="5">
        <v>1</v>
      </c>
      <c r="Y795" s="5" t="s">
        <v>12</v>
      </c>
      <c r="Z795" s="5" t="s">
        <v>12</v>
      </c>
      <c r="AA795" s="5" t="s">
        <v>12</v>
      </c>
      <c r="AB795" s="5" t="s">
        <v>12</v>
      </c>
      <c r="AC795" s="5" t="s">
        <v>12</v>
      </c>
    </row>
    <row r="796" spans="1:29" ht="25.5" customHeight="1" x14ac:dyDescent="0.5">
      <c r="A796" s="1"/>
      <c r="B796" s="5"/>
      <c r="C796" s="176"/>
      <c r="D796" s="118">
        <v>1238466</v>
      </c>
      <c r="E796" s="12" t="s">
        <v>964</v>
      </c>
      <c r="F796" s="11" t="s">
        <v>547</v>
      </c>
      <c r="G796" s="50" t="s">
        <v>126</v>
      </c>
      <c r="H796" s="14" t="s">
        <v>79</v>
      </c>
      <c r="I796" s="5" t="s">
        <v>1103</v>
      </c>
      <c r="J796" s="157" t="s">
        <v>37</v>
      </c>
      <c r="K796" s="8" t="s">
        <v>37</v>
      </c>
      <c r="L796" s="156"/>
      <c r="M796" s="125">
        <f>VLOOKUP(F796,Оглавление!$J$4:$K$39,2,FALSE)</f>
        <v>0</v>
      </c>
      <c r="N796" s="8" t="s">
        <v>37</v>
      </c>
      <c r="O796" s="105"/>
      <c r="P796" s="8" t="s">
        <v>37</v>
      </c>
      <c r="Q796" s="10" t="s">
        <v>1110</v>
      </c>
      <c r="R796" s="14" t="s">
        <v>1118</v>
      </c>
      <c r="S796" s="13" t="s">
        <v>12</v>
      </c>
      <c r="T796" s="13" t="s">
        <v>12</v>
      </c>
      <c r="U796" s="13" t="s">
        <v>12</v>
      </c>
      <c r="V796" s="5" t="s">
        <v>12</v>
      </c>
      <c r="W796" s="5" t="s">
        <v>12</v>
      </c>
      <c r="X796" s="5">
        <v>1</v>
      </c>
      <c r="Y796" s="5" t="s">
        <v>12</v>
      </c>
      <c r="Z796" s="5" t="s">
        <v>12</v>
      </c>
      <c r="AA796" s="5" t="s">
        <v>12</v>
      </c>
      <c r="AB796" s="5" t="s">
        <v>12</v>
      </c>
      <c r="AC796" s="5" t="s">
        <v>12</v>
      </c>
    </row>
    <row r="797" spans="1:29" ht="25.5" customHeight="1" x14ac:dyDescent="0.5">
      <c r="A797" s="1"/>
      <c r="B797" s="5"/>
      <c r="C797" s="177"/>
      <c r="D797" s="118">
        <v>1238468</v>
      </c>
      <c r="E797" s="12" t="s">
        <v>965</v>
      </c>
      <c r="F797" s="11" t="s">
        <v>547</v>
      </c>
      <c r="G797" s="50" t="s">
        <v>126</v>
      </c>
      <c r="H797" s="14" t="s">
        <v>79</v>
      </c>
      <c r="I797" s="5" t="s">
        <v>1103</v>
      </c>
      <c r="J797" s="157" t="s">
        <v>37</v>
      </c>
      <c r="K797" s="8" t="s">
        <v>37</v>
      </c>
      <c r="L797" s="156"/>
      <c r="M797" s="125">
        <f>VLOOKUP(F797,Оглавление!$J$4:$K$39,2,FALSE)</f>
        <v>0</v>
      </c>
      <c r="N797" s="8" t="s">
        <v>37</v>
      </c>
      <c r="O797" s="105"/>
      <c r="P797" s="8" t="s">
        <v>37</v>
      </c>
      <c r="Q797" s="10" t="s">
        <v>1110</v>
      </c>
      <c r="R797" s="14" t="s">
        <v>1118</v>
      </c>
      <c r="S797" s="13">
        <v>1136041</v>
      </c>
      <c r="T797" s="13" t="s">
        <v>12</v>
      </c>
      <c r="U797" s="13" t="s">
        <v>12</v>
      </c>
      <c r="V797" s="5" t="s">
        <v>12</v>
      </c>
      <c r="W797" s="5" t="s">
        <v>12</v>
      </c>
      <c r="X797" s="5">
        <v>1</v>
      </c>
      <c r="Y797" s="5" t="s">
        <v>12</v>
      </c>
      <c r="Z797" s="5" t="s">
        <v>12</v>
      </c>
      <c r="AA797" s="5" t="s">
        <v>12</v>
      </c>
      <c r="AB797" s="5" t="s">
        <v>12</v>
      </c>
      <c r="AC797" s="5" t="s">
        <v>12</v>
      </c>
    </row>
    <row r="798" spans="1:29" ht="25.5" customHeight="1" x14ac:dyDescent="0.5">
      <c r="A798" s="1"/>
      <c r="B798" s="5"/>
      <c r="C798" s="177"/>
      <c r="D798" s="118">
        <v>1238470</v>
      </c>
      <c r="E798" s="12" t="s">
        <v>966</v>
      </c>
      <c r="F798" s="11" t="s">
        <v>547</v>
      </c>
      <c r="G798" s="50" t="s">
        <v>126</v>
      </c>
      <c r="H798" s="14" t="s">
        <v>79</v>
      </c>
      <c r="I798" s="5" t="s">
        <v>1103</v>
      </c>
      <c r="J798" s="157" t="s">
        <v>37</v>
      </c>
      <c r="K798" s="8" t="s">
        <v>37</v>
      </c>
      <c r="L798" s="156"/>
      <c r="M798" s="125">
        <f>VLOOKUP(F798,Оглавление!$J$4:$K$39,2,FALSE)</f>
        <v>0</v>
      </c>
      <c r="N798" s="8" t="s">
        <v>37</v>
      </c>
      <c r="O798" s="105"/>
      <c r="P798" s="8" t="s">
        <v>37</v>
      </c>
      <c r="Q798" s="10" t="s">
        <v>1110</v>
      </c>
      <c r="R798" s="14" t="s">
        <v>1118</v>
      </c>
      <c r="S798" s="13">
        <v>1136042</v>
      </c>
      <c r="T798" s="13" t="s">
        <v>12</v>
      </c>
      <c r="U798" s="13" t="s">
        <v>12</v>
      </c>
      <c r="V798" s="5" t="s">
        <v>12</v>
      </c>
      <c r="W798" s="5" t="s">
        <v>12</v>
      </c>
      <c r="X798" s="5">
        <v>1</v>
      </c>
      <c r="Y798" s="5" t="s">
        <v>12</v>
      </c>
      <c r="Z798" s="5" t="s">
        <v>12</v>
      </c>
      <c r="AA798" s="5" t="s">
        <v>12</v>
      </c>
      <c r="AB798" s="5" t="s">
        <v>12</v>
      </c>
      <c r="AC798" s="5" t="s">
        <v>12</v>
      </c>
    </row>
    <row r="799" spans="1:29" ht="25.5" customHeight="1" x14ac:dyDescent="0.5">
      <c r="A799" s="1"/>
      <c r="B799" s="5"/>
      <c r="C799" s="177"/>
      <c r="D799" s="118">
        <v>1238472</v>
      </c>
      <c r="E799" s="12" t="s">
        <v>967</v>
      </c>
      <c r="F799" s="11" t="s">
        <v>547</v>
      </c>
      <c r="G799" s="50" t="s">
        <v>126</v>
      </c>
      <c r="H799" s="14" t="s">
        <v>79</v>
      </c>
      <c r="I799" s="5" t="s">
        <v>1103</v>
      </c>
      <c r="J799" s="157" t="s">
        <v>37</v>
      </c>
      <c r="K799" s="8" t="s">
        <v>37</v>
      </c>
      <c r="L799" s="156"/>
      <c r="M799" s="125">
        <f>VLOOKUP(F799,Оглавление!$J$4:$K$39,2,FALSE)</f>
        <v>0</v>
      </c>
      <c r="N799" s="8" t="s">
        <v>37</v>
      </c>
      <c r="O799" s="105"/>
      <c r="P799" s="8" t="s">
        <v>37</v>
      </c>
      <c r="Q799" s="10" t="s">
        <v>1110</v>
      </c>
      <c r="R799" s="14" t="s">
        <v>1118</v>
      </c>
      <c r="S799" s="13" t="s">
        <v>12</v>
      </c>
      <c r="T799" s="13" t="s">
        <v>12</v>
      </c>
      <c r="U799" s="13" t="s">
        <v>12</v>
      </c>
      <c r="V799" s="5" t="s">
        <v>12</v>
      </c>
      <c r="W799" s="5" t="s">
        <v>12</v>
      </c>
      <c r="X799" s="5">
        <v>1</v>
      </c>
      <c r="Y799" s="5" t="s">
        <v>12</v>
      </c>
      <c r="Z799" s="5" t="s">
        <v>12</v>
      </c>
      <c r="AA799" s="5" t="s">
        <v>12</v>
      </c>
      <c r="AB799" s="5" t="s">
        <v>12</v>
      </c>
      <c r="AC799" s="5" t="s">
        <v>12</v>
      </c>
    </row>
    <row r="800" spans="1:29" ht="25.5" customHeight="1" x14ac:dyDescent="0.5">
      <c r="A800" s="1"/>
      <c r="B800" s="5"/>
      <c r="C800" s="177"/>
      <c r="D800" s="118">
        <v>1238474</v>
      </c>
      <c r="E800" s="12" t="s">
        <v>968</v>
      </c>
      <c r="F800" s="11" t="s">
        <v>547</v>
      </c>
      <c r="G800" s="50" t="s">
        <v>126</v>
      </c>
      <c r="H800" s="14" t="s">
        <v>79</v>
      </c>
      <c r="I800" s="5" t="s">
        <v>1103</v>
      </c>
      <c r="J800" s="157" t="s">
        <v>37</v>
      </c>
      <c r="K800" s="8" t="s">
        <v>37</v>
      </c>
      <c r="L800" s="156"/>
      <c r="M800" s="125">
        <f>VLOOKUP(F800,Оглавление!$J$4:$K$39,2,FALSE)</f>
        <v>0</v>
      </c>
      <c r="N800" s="8" t="s">
        <v>37</v>
      </c>
      <c r="O800" s="105"/>
      <c r="P800" s="8" t="s">
        <v>37</v>
      </c>
      <c r="Q800" s="10" t="s">
        <v>1110</v>
      </c>
      <c r="R800" s="14" t="s">
        <v>1118</v>
      </c>
      <c r="S800" s="13" t="s">
        <v>12</v>
      </c>
      <c r="T800" s="13" t="s">
        <v>12</v>
      </c>
      <c r="U800" s="13" t="s">
        <v>12</v>
      </c>
      <c r="V800" s="5" t="s">
        <v>12</v>
      </c>
      <c r="W800" s="5" t="s">
        <v>12</v>
      </c>
      <c r="X800" s="5">
        <v>1</v>
      </c>
      <c r="Y800" s="5" t="s">
        <v>12</v>
      </c>
      <c r="Z800" s="5" t="s">
        <v>12</v>
      </c>
      <c r="AA800" s="5" t="s">
        <v>12</v>
      </c>
      <c r="AB800" s="5" t="s">
        <v>12</v>
      </c>
      <c r="AC800" s="5" t="s">
        <v>12</v>
      </c>
    </row>
    <row r="801" spans="1:29" ht="25.5" customHeight="1" x14ac:dyDescent="0.5">
      <c r="A801" s="1"/>
      <c r="B801" s="5"/>
      <c r="C801" s="178"/>
      <c r="D801" s="118">
        <v>1238476</v>
      </c>
      <c r="E801" s="12" t="s">
        <v>969</v>
      </c>
      <c r="F801" s="11" t="s">
        <v>547</v>
      </c>
      <c r="G801" s="50" t="s">
        <v>126</v>
      </c>
      <c r="H801" s="14" t="s">
        <v>79</v>
      </c>
      <c r="I801" s="5" t="s">
        <v>1103</v>
      </c>
      <c r="J801" s="157" t="s">
        <v>37</v>
      </c>
      <c r="K801" s="8" t="s">
        <v>37</v>
      </c>
      <c r="L801" s="156"/>
      <c r="M801" s="125">
        <f>VLOOKUP(F801,Оглавление!$J$4:$K$39,2,FALSE)</f>
        <v>0</v>
      </c>
      <c r="N801" s="8" t="s">
        <v>37</v>
      </c>
      <c r="O801" s="105"/>
      <c r="P801" s="8" t="s">
        <v>37</v>
      </c>
      <c r="Q801" s="10" t="s">
        <v>1110</v>
      </c>
      <c r="R801" s="14" t="s">
        <v>1118</v>
      </c>
      <c r="S801" s="13" t="s">
        <v>12</v>
      </c>
      <c r="T801" s="13" t="s">
        <v>12</v>
      </c>
      <c r="U801" s="13" t="s">
        <v>12</v>
      </c>
      <c r="V801" s="5" t="s">
        <v>12</v>
      </c>
      <c r="W801" s="5" t="s">
        <v>12</v>
      </c>
      <c r="X801" s="5">
        <v>1</v>
      </c>
      <c r="Y801" s="5" t="s">
        <v>12</v>
      </c>
      <c r="Z801" s="5" t="s">
        <v>12</v>
      </c>
      <c r="AA801" s="5" t="s">
        <v>12</v>
      </c>
      <c r="AB801" s="5" t="s">
        <v>12</v>
      </c>
      <c r="AC801" s="5" t="s">
        <v>12</v>
      </c>
    </row>
    <row r="802" spans="1:29" ht="25.5" customHeight="1" x14ac:dyDescent="0.5">
      <c r="A802" s="1"/>
      <c r="B802" s="5"/>
      <c r="C802" s="176"/>
      <c r="D802" s="118">
        <v>1238464</v>
      </c>
      <c r="E802" s="12" t="s">
        <v>970</v>
      </c>
      <c r="F802" s="11" t="s">
        <v>547</v>
      </c>
      <c r="G802" s="50" t="s">
        <v>126</v>
      </c>
      <c r="H802" s="14" t="s">
        <v>79</v>
      </c>
      <c r="I802" s="5" t="s">
        <v>1103</v>
      </c>
      <c r="J802" s="157" t="s">
        <v>37</v>
      </c>
      <c r="K802" s="8" t="s">
        <v>37</v>
      </c>
      <c r="L802" s="156"/>
      <c r="M802" s="125">
        <f>VLOOKUP(F802,Оглавление!$J$4:$K$39,2,FALSE)</f>
        <v>0</v>
      </c>
      <c r="N802" s="8" t="s">
        <v>37</v>
      </c>
      <c r="O802" s="105"/>
      <c r="P802" s="8" t="s">
        <v>37</v>
      </c>
      <c r="Q802" s="10" t="s">
        <v>1110</v>
      </c>
      <c r="R802" s="14" t="s">
        <v>1118</v>
      </c>
      <c r="S802" s="13" t="s">
        <v>12</v>
      </c>
      <c r="T802" s="13" t="s">
        <v>12</v>
      </c>
      <c r="U802" s="13" t="s">
        <v>12</v>
      </c>
      <c r="V802" s="5" t="s">
        <v>12</v>
      </c>
      <c r="W802" s="5" t="s">
        <v>12</v>
      </c>
      <c r="X802" s="5">
        <v>1</v>
      </c>
      <c r="Y802" s="5" t="s">
        <v>12</v>
      </c>
      <c r="Z802" s="5" t="s">
        <v>12</v>
      </c>
      <c r="AA802" s="5" t="s">
        <v>12</v>
      </c>
      <c r="AB802" s="5" t="s">
        <v>12</v>
      </c>
      <c r="AC802" s="5" t="s">
        <v>12</v>
      </c>
    </row>
    <row r="803" spans="1:29" ht="25.5" customHeight="1" x14ac:dyDescent="0.5">
      <c r="A803" s="1"/>
      <c r="B803" s="5"/>
      <c r="C803" s="177"/>
      <c r="D803" s="118">
        <v>1238477</v>
      </c>
      <c r="E803" s="12" t="s">
        <v>971</v>
      </c>
      <c r="F803" s="11" t="s">
        <v>547</v>
      </c>
      <c r="G803" s="50" t="s">
        <v>126</v>
      </c>
      <c r="H803" s="14" t="s">
        <v>79</v>
      </c>
      <c r="I803" s="5" t="s">
        <v>1103</v>
      </c>
      <c r="J803" s="157" t="s">
        <v>37</v>
      </c>
      <c r="K803" s="8" t="s">
        <v>37</v>
      </c>
      <c r="L803" s="156"/>
      <c r="M803" s="125">
        <f>VLOOKUP(F803,Оглавление!$J$4:$K$39,2,FALSE)</f>
        <v>0</v>
      </c>
      <c r="N803" s="8" t="s">
        <v>37</v>
      </c>
      <c r="O803" s="105"/>
      <c r="P803" s="8" t="s">
        <v>37</v>
      </c>
      <c r="Q803" s="10" t="s">
        <v>1110</v>
      </c>
      <c r="R803" s="14" t="s">
        <v>1118</v>
      </c>
      <c r="S803" s="13" t="s">
        <v>12</v>
      </c>
      <c r="T803" s="13" t="s">
        <v>12</v>
      </c>
      <c r="U803" s="13" t="s">
        <v>12</v>
      </c>
      <c r="V803" s="5" t="s">
        <v>12</v>
      </c>
      <c r="W803" s="5" t="s">
        <v>12</v>
      </c>
      <c r="X803" s="5">
        <v>1</v>
      </c>
      <c r="Y803" s="5" t="s">
        <v>12</v>
      </c>
      <c r="Z803" s="5" t="s">
        <v>12</v>
      </c>
      <c r="AA803" s="5" t="s">
        <v>12</v>
      </c>
      <c r="AB803" s="5" t="s">
        <v>12</v>
      </c>
      <c r="AC803" s="5" t="s">
        <v>12</v>
      </c>
    </row>
    <row r="804" spans="1:29" ht="25.5" customHeight="1" x14ac:dyDescent="0.5">
      <c r="A804" s="1"/>
      <c r="B804" s="5"/>
      <c r="C804" s="177"/>
      <c r="D804" s="118">
        <v>1238478</v>
      </c>
      <c r="E804" s="12" t="s">
        <v>972</v>
      </c>
      <c r="F804" s="11" t="s">
        <v>547</v>
      </c>
      <c r="G804" s="50" t="s">
        <v>126</v>
      </c>
      <c r="H804" s="14" t="s">
        <v>79</v>
      </c>
      <c r="I804" s="5" t="s">
        <v>1103</v>
      </c>
      <c r="J804" s="157" t="s">
        <v>37</v>
      </c>
      <c r="K804" s="8" t="s">
        <v>37</v>
      </c>
      <c r="L804" s="156"/>
      <c r="M804" s="125">
        <f>VLOOKUP(F804,Оглавление!$J$4:$K$39,2,FALSE)</f>
        <v>0</v>
      </c>
      <c r="N804" s="8" t="s">
        <v>37</v>
      </c>
      <c r="O804" s="105"/>
      <c r="P804" s="8" t="s">
        <v>37</v>
      </c>
      <c r="Q804" s="10" t="s">
        <v>1110</v>
      </c>
      <c r="R804" s="14" t="s">
        <v>1118</v>
      </c>
      <c r="S804" s="13">
        <v>1136043</v>
      </c>
      <c r="T804" s="13" t="s">
        <v>12</v>
      </c>
      <c r="U804" s="13" t="s">
        <v>12</v>
      </c>
      <c r="V804" s="5" t="s">
        <v>12</v>
      </c>
      <c r="W804" s="5" t="s">
        <v>12</v>
      </c>
      <c r="X804" s="5">
        <v>1</v>
      </c>
      <c r="Y804" s="5" t="s">
        <v>12</v>
      </c>
      <c r="Z804" s="5" t="s">
        <v>12</v>
      </c>
      <c r="AA804" s="5" t="s">
        <v>12</v>
      </c>
      <c r="AB804" s="5" t="s">
        <v>12</v>
      </c>
      <c r="AC804" s="5" t="s">
        <v>12</v>
      </c>
    </row>
    <row r="805" spans="1:29" ht="25.5" customHeight="1" x14ac:dyDescent="0.5">
      <c r="A805" s="1"/>
      <c r="B805" s="5"/>
      <c r="C805" s="178"/>
      <c r="D805" s="118">
        <v>1238479</v>
      </c>
      <c r="E805" s="12" t="s">
        <v>973</v>
      </c>
      <c r="F805" s="11" t="s">
        <v>547</v>
      </c>
      <c r="G805" s="50" t="s">
        <v>126</v>
      </c>
      <c r="H805" s="14" t="s">
        <v>79</v>
      </c>
      <c r="I805" s="5" t="s">
        <v>1103</v>
      </c>
      <c r="J805" s="157" t="s">
        <v>37</v>
      </c>
      <c r="K805" s="8" t="s">
        <v>37</v>
      </c>
      <c r="L805" s="156"/>
      <c r="M805" s="125">
        <f>VLOOKUP(F805,Оглавление!$J$4:$K$39,2,FALSE)</f>
        <v>0</v>
      </c>
      <c r="N805" s="8" t="s">
        <v>37</v>
      </c>
      <c r="O805" s="105"/>
      <c r="P805" s="8" t="s">
        <v>37</v>
      </c>
      <c r="Q805" s="10" t="s">
        <v>1110</v>
      </c>
      <c r="R805" s="14" t="s">
        <v>1118</v>
      </c>
      <c r="S805" s="13">
        <v>1136044</v>
      </c>
      <c r="T805" s="13" t="s">
        <v>12</v>
      </c>
      <c r="U805" s="13" t="s">
        <v>12</v>
      </c>
      <c r="V805" s="5" t="s">
        <v>12</v>
      </c>
      <c r="W805" s="5" t="s">
        <v>12</v>
      </c>
      <c r="X805" s="5">
        <v>1</v>
      </c>
      <c r="Y805" s="5" t="s">
        <v>12</v>
      </c>
      <c r="Z805" s="5" t="s">
        <v>12</v>
      </c>
      <c r="AA805" s="5" t="s">
        <v>12</v>
      </c>
      <c r="AB805" s="5" t="s">
        <v>12</v>
      </c>
      <c r="AC805" s="5" t="s">
        <v>12</v>
      </c>
    </row>
    <row r="806" spans="1:29" ht="24.7" x14ac:dyDescent="0.5">
      <c r="A806" s="1"/>
      <c r="B806" s="5"/>
      <c r="C806" s="176"/>
      <c r="D806" s="118">
        <v>1238480</v>
      </c>
      <c r="E806" s="12" t="s">
        <v>974</v>
      </c>
      <c r="F806" s="11" t="s">
        <v>547</v>
      </c>
      <c r="G806" s="50" t="s">
        <v>126</v>
      </c>
      <c r="H806" s="14" t="s">
        <v>79</v>
      </c>
      <c r="I806" s="5" t="s">
        <v>1103</v>
      </c>
      <c r="J806" s="157" t="s">
        <v>37</v>
      </c>
      <c r="K806" s="8" t="s">
        <v>37</v>
      </c>
      <c r="L806" s="156"/>
      <c r="M806" s="125">
        <f>VLOOKUP(F806,Оглавление!$J$4:$K$39,2,FALSE)</f>
        <v>0</v>
      </c>
      <c r="N806" s="8" t="s">
        <v>37</v>
      </c>
      <c r="O806" s="105"/>
      <c r="P806" s="8" t="s">
        <v>37</v>
      </c>
      <c r="Q806" s="10" t="s">
        <v>1110</v>
      </c>
      <c r="R806" s="14" t="s">
        <v>1118</v>
      </c>
      <c r="S806" s="13" t="s">
        <v>12</v>
      </c>
      <c r="T806" s="13" t="s">
        <v>12</v>
      </c>
      <c r="U806" s="13" t="s">
        <v>12</v>
      </c>
      <c r="V806" s="5" t="s">
        <v>12</v>
      </c>
      <c r="W806" s="5" t="s">
        <v>12</v>
      </c>
      <c r="X806" s="5">
        <v>1</v>
      </c>
      <c r="Y806" s="5" t="s">
        <v>12</v>
      </c>
      <c r="Z806" s="5" t="s">
        <v>12</v>
      </c>
      <c r="AA806" s="5" t="s">
        <v>12</v>
      </c>
      <c r="AB806" s="5" t="s">
        <v>12</v>
      </c>
      <c r="AC806" s="5" t="s">
        <v>12</v>
      </c>
    </row>
    <row r="807" spans="1:29" ht="24.7" x14ac:dyDescent="0.5">
      <c r="A807" s="1"/>
      <c r="B807" s="5"/>
      <c r="C807" s="177"/>
      <c r="D807" s="118">
        <v>1238482</v>
      </c>
      <c r="E807" s="12" t="s">
        <v>975</v>
      </c>
      <c r="F807" s="11" t="s">
        <v>547</v>
      </c>
      <c r="G807" s="50" t="s">
        <v>126</v>
      </c>
      <c r="H807" s="14" t="s">
        <v>79</v>
      </c>
      <c r="I807" s="5" t="s">
        <v>1103</v>
      </c>
      <c r="J807" s="157" t="s">
        <v>37</v>
      </c>
      <c r="K807" s="8" t="s">
        <v>37</v>
      </c>
      <c r="L807" s="156"/>
      <c r="M807" s="125">
        <f>VLOOKUP(F807,Оглавление!$J$4:$K$39,2,FALSE)</f>
        <v>0</v>
      </c>
      <c r="N807" s="8" t="s">
        <v>37</v>
      </c>
      <c r="O807" s="105"/>
      <c r="P807" s="8" t="s">
        <v>37</v>
      </c>
      <c r="Q807" s="10" t="s">
        <v>1110</v>
      </c>
      <c r="R807" s="14" t="s">
        <v>1118</v>
      </c>
      <c r="S807" s="13">
        <v>1136034</v>
      </c>
      <c r="T807" s="13" t="s">
        <v>12</v>
      </c>
      <c r="U807" s="13" t="s">
        <v>12</v>
      </c>
      <c r="V807" s="5" t="s">
        <v>12</v>
      </c>
      <c r="W807" s="5" t="s">
        <v>12</v>
      </c>
      <c r="X807" s="5">
        <v>1</v>
      </c>
      <c r="Y807" s="5" t="s">
        <v>12</v>
      </c>
      <c r="Z807" s="5" t="s">
        <v>12</v>
      </c>
      <c r="AA807" s="5" t="s">
        <v>12</v>
      </c>
      <c r="AB807" s="5" t="s">
        <v>12</v>
      </c>
      <c r="AC807" s="5" t="s">
        <v>12</v>
      </c>
    </row>
    <row r="808" spans="1:29" ht="15.7" x14ac:dyDescent="0.5">
      <c r="A808" s="1"/>
      <c r="B808" s="5"/>
      <c r="C808" s="177"/>
      <c r="D808" s="118">
        <v>1238483</v>
      </c>
      <c r="E808" s="12" t="s">
        <v>976</v>
      </c>
      <c r="F808" s="11" t="s">
        <v>547</v>
      </c>
      <c r="G808" s="50" t="s">
        <v>126</v>
      </c>
      <c r="H808" s="14" t="s">
        <v>79</v>
      </c>
      <c r="I808" s="5" t="s">
        <v>1103</v>
      </c>
      <c r="J808" s="157" t="s">
        <v>37</v>
      </c>
      <c r="K808" s="8" t="s">
        <v>37</v>
      </c>
      <c r="L808" s="156"/>
      <c r="M808" s="125">
        <f>VLOOKUP(F808,Оглавление!$J$4:$K$39,2,FALSE)</f>
        <v>0</v>
      </c>
      <c r="N808" s="8" t="s">
        <v>37</v>
      </c>
      <c r="O808" s="105"/>
      <c r="P808" s="8" t="s">
        <v>37</v>
      </c>
      <c r="Q808" s="10" t="s">
        <v>1110</v>
      </c>
      <c r="R808" s="14" t="s">
        <v>1118</v>
      </c>
      <c r="S808" s="13" t="s">
        <v>12</v>
      </c>
      <c r="T808" s="13" t="s">
        <v>12</v>
      </c>
      <c r="U808" s="13" t="s">
        <v>12</v>
      </c>
      <c r="V808" s="5" t="s">
        <v>12</v>
      </c>
      <c r="W808" s="5" t="s">
        <v>12</v>
      </c>
      <c r="X808" s="5">
        <v>1</v>
      </c>
      <c r="Y808" s="5" t="s">
        <v>12</v>
      </c>
      <c r="Z808" s="5" t="s">
        <v>12</v>
      </c>
      <c r="AA808" s="5" t="s">
        <v>12</v>
      </c>
      <c r="AB808" s="5" t="s">
        <v>12</v>
      </c>
      <c r="AC808" s="5" t="s">
        <v>12</v>
      </c>
    </row>
    <row r="809" spans="1:29" ht="24.7" x14ac:dyDescent="0.5">
      <c r="A809" s="1"/>
      <c r="B809" s="5"/>
      <c r="C809" s="178"/>
      <c r="D809" s="118">
        <v>1238485</v>
      </c>
      <c r="E809" s="12" t="s">
        <v>977</v>
      </c>
      <c r="F809" s="11" t="s">
        <v>547</v>
      </c>
      <c r="G809" s="50" t="s">
        <v>126</v>
      </c>
      <c r="H809" s="14" t="s">
        <v>79</v>
      </c>
      <c r="I809" s="5" t="s">
        <v>1103</v>
      </c>
      <c r="J809" s="157" t="s">
        <v>37</v>
      </c>
      <c r="K809" s="8" t="s">
        <v>37</v>
      </c>
      <c r="L809" s="156"/>
      <c r="M809" s="125">
        <f>VLOOKUP(F809,Оглавление!$J$4:$K$39,2,FALSE)</f>
        <v>0</v>
      </c>
      <c r="N809" s="8" t="s">
        <v>37</v>
      </c>
      <c r="O809" s="105"/>
      <c r="P809" s="8" t="s">
        <v>37</v>
      </c>
      <c r="Q809" s="10" t="s">
        <v>1110</v>
      </c>
      <c r="R809" s="14" t="s">
        <v>1118</v>
      </c>
      <c r="S809" s="13" t="s">
        <v>12</v>
      </c>
      <c r="T809" s="13" t="s">
        <v>12</v>
      </c>
      <c r="U809" s="13" t="s">
        <v>12</v>
      </c>
      <c r="V809" s="5" t="s">
        <v>12</v>
      </c>
      <c r="W809" s="5" t="s">
        <v>12</v>
      </c>
      <c r="X809" s="5">
        <v>1</v>
      </c>
      <c r="Y809" s="5" t="s">
        <v>12</v>
      </c>
      <c r="Z809" s="5" t="s">
        <v>12</v>
      </c>
      <c r="AA809" s="5" t="s">
        <v>12</v>
      </c>
      <c r="AB809" s="5" t="s">
        <v>12</v>
      </c>
      <c r="AC809" s="5" t="s">
        <v>12</v>
      </c>
    </row>
    <row r="810" spans="1:29" ht="25.5" customHeight="1" x14ac:dyDescent="0.5">
      <c r="A810" s="1"/>
      <c r="B810" s="5"/>
      <c r="C810" s="176"/>
      <c r="D810" s="118">
        <v>1238486</v>
      </c>
      <c r="E810" s="12" t="s">
        <v>978</v>
      </c>
      <c r="F810" s="11" t="s">
        <v>547</v>
      </c>
      <c r="G810" s="50" t="s">
        <v>126</v>
      </c>
      <c r="H810" s="14" t="s">
        <v>79</v>
      </c>
      <c r="I810" s="5" t="s">
        <v>1103</v>
      </c>
      <c r="J810" s="157" t="s">
        <v>37</v>
      </c>
      <c r="K810" s="8" t="s">
        <v>37</v>
      </c>
      <c r="L810" s="156"/>
      <c r="M810" s="125">
        <f>VLOOKUP(F810,Оглавление!$J$4:$K$39,2,FALSE)</f>
        <v>0</v>
      </c>
      <c r="N810" s="8" t="s">
        <v>37</v>
      </c>
      <c r="O810" s="105"/>
      <c r="P810" s="8" t="s">
        <v>37</v>
      </c>
      <c r="Q810" s="10" t="s">
        <v>1110</v>
      </c>
      <c r="R810" s="14" t="s">
        <v>1118</v>
      </c>
      <c r="S810" s="13" t="s">
        <v>12</v>
      </c>
      <c r="T810" s="13" t="s">
        <v>12</v>
      </c>
      <c r="U810" s="13" t="s">
        <v>12</v>
      </c>
      <c r="V810" s="5" t="s">
        <v>12</v>
      </c>
      <c r="W810" s="5" t="s">
        <v>12</v>
      </c>
      <c r="X810" s="5">
        <v>1</v>
      </c>
      <c r="Y810" s="5" t="s">
        <v>12</v>
      </c>
      <c r="Z810" s="5" t="s">
        <v>12</v>
      </c>
      <c r="AA810" s="5" t="s">
        <v>12</v>
      </c>
      <c r="AB810" s="5" t="s">
        <v>12</v>
      </c>
      <c r="AC810" s="5" t="s">
        <v>12</v>
      </c>
    </row>
    <row r="811" spans="1:29" ht="25.5" customHeight="1" x14ac:dyDescent="0.5">
      <c r="A811" s="1"/>
      <c r="B811" s="5"/>
      <c r="C811" s="177"/>
      <c r="D811" s="118">
        <v>1238487</v>
      </c>
      <c r="E811" s="12" t="s">
        <v>979</v>
      </c>
      <c r="F811" s="11" t="s">
        <v>547</v>
      </c>
      <c r="G811" s="50" t="s">
        <v>126</v>
      </c>
      <c r="H811" s="14" t="s">
        <v>79</v>
      </c>
      <c r="I811" s="5" t="s">
        <v>1103</v>
      </c>
      <c r="J811" s="157" t="s">
        <v>37</v>
      </c>
      <c r="K811" s="8" t="s">
        <v>37</v>
      </c>
      <c r="L811" s="156"/>
      <c r="M811" s="125">
        <f>VLOOKUP(F811,Оглавление!$J$4:$K$39,2,FALSE)</f>
        <v>0</v>
      </c>
      <c r="N811" s="8" t="s">
        <v>37</v>
      </c>
      <c r="O811" s="105"/>
      <c r="P811" s="8" t="s">
        <v>37</v>
      </c>
      <c r="Q811" s="10" t="s">
        <v>1110</v>
      </c>
      <c r="R811" s="14" t="s">
        <v>1118</v>
      </c>
      <c r="S811" s="13">
        <v>1136035</v>
      </c>
      <c r="T811" s="13" t="s">
        <v>12</v>
      </c>
      <c r="U811" s="13" t="s">
        <v>12</v>
      </c>
      <c r="V811" s="5" t="s">
        <v>12</v>
      </c>
      <c r="W811" s="5" t="s">
        <v>12</v>
      </c>
      <c r="X811" s="5">
        <v>1</v>
      </c>
      <c r="Y811" s="5" t="s">
        <v>12</v>
      </c>
      <c r="Z811" s="5" t="s">
        <v>12</v>
      </c>
      <c r="AA811" s="5" t="s">
        <v>12</v>
      </c>
      <c r="AB811" s="5" t="s">
        <v>12</v>
      </c>
      <c r="AC811" s="5" t="s">
        <v>12</v>
      </c>
    </row>
    <row r="812" spans="1:29" ht="25.5" customHeight="1" x14ac:dyDescent="0.5">
      <c r="A812" s="1"/>
      <c r="B812" s="5"/>
      <c r="C812" s="178"/>
      <c r="D812" s="118">
        <v>1238488</v>
      </c>
      <c r="E812" s="12" t="s">
        <v>980</v>
      </c>
      <c r="F812" s="11" t="s">
        <v>547</v>
      </c>
      <c r="G812" s="50" t="s">
        <v>126</v>
      </c>
      <c r="H812" s="14" t="s">
        <v>79</v>
      </c>
      <c r="I812" s="5" t="s">
        <v>1103</v>
      </c>
      <c r="J812" s="157" t="s">
        <v>37</v>
      </c>
      <c r="K812" s="8" t="s">
        <v>37</v>
      </c>
      <c r="L812" s="156"/>
      <c r="M812" s="125">
        <f>VLOOKUP(F812,Оглавление!$J$4:$K$39,2,FALSE)</f>
        <v>0</v>
      </c>
      <c r="N812" s="8" t="s">
        <v>37</v>
      </c>
      <c r="O812" s="105"/>
      <c r="P812" s="8" t="s">
        <v>37</v>
      </c>
      <c r="Q812" s="10" t="s">
        <v>1110</v>
      </c>
      <c r="R812" s="14" t="s">
        <v>1118</v>
      </c>
      <c r="S812" s="13">
        <v>1136036</v>
      </c>
      <c r="T812" s="13" t="s">
        <v>12</v>
      </c>
      <c r="U812" s="13" t="s">
        <v>12</v>
      </c>
      <c r="V812" s="5" t="s">
        <v>12</v>
      </c>
      <c r="W812" s="5" t="s">
        <v>12</v>
      </c>
      <c r="X812" s="5">
        <v>1</v>
      </c>
      <c r="Y812" s="5" t="s">
        <v>12</v>
      </c>
      <c r="Z812" s="5" t="s">
        <v>12</v>
      </c>
      <c r="AA812" s="5" t="s">
        <v>12</v>
      </c>
      <c r="AB812" s="5" t="s">
        <v>12</v>
      </c>
      <c r="AC812" s="5" t="s">
        <v>12</v>
      </c>
    </row>
    <row r="813" spans="1:29" ht="24.7" x14ac:dyDescent="0.5">
      <c r="A813" s="1"/>
      <c r="B813" s="5"/>
      <c r="C813" s="176"/>
      <c r="D813" s="118">
        <v>1238492</v>
      </c>
      <c r="E813" s="12" t="s">
        <v>981</v>
      </c>
      <c r="F813" s="11" t="s">
        <v>547</v>
      </c>
      <c r="G813" s="50" t="s">
        <v>126</v>
      </c>
      <c r="H813" s="14" t="s">
        <v>79</v>
      </c>
      <c r="I813" s="5" t="s">
        <v>1103</v>
      </c>
      <c r="J813" s="157" t="s">
        <v>37</v>
      </c>
      <c r="K813" s="8" t="s">
        <v>37</v>
      </c>
      <c r="L813" s="156"/>
      <c r="M813" s="125">
        <f>VLOOKUP(F813,Оглавление!$J$4:$K$39,2,FALSE)</f>
        <v>0</v>
      </c>
      <c r="N813" s="8" t="s">
        <v>37</v>
      </c>
      <c r="O813" s="105"/>
      <c r="P813" s="8" t="s">
        <v>37</v>
      </c>
      <c r="Q813" s="10" t="s">
        <v>1110</v>
      </c>
      <c r="R813" s="14" t="s">
        <v>1118</v>
      </c>
      <c r="S813" s="13" t="s">
        <v>12</v>
      </c>
      <c r="T813" s="13" t="s">
        <v>12</v>
      </c>
      <c r="U813" s="13" t="s">
        <v>12</v>
      </c>
      <c r="V813" s="5" t="s">
        <v>12</v>
      </c>
      <c r="W813" s="5" t="s">
        <v>12</v>
      </c>
      <c r="X813" s="5">
        <v>1</v>
      </c>
      <c r="Y813" s="5" t="s">
        <v>12</v>
      </c>
      <c r="Z813" s="5" t="s">
        <v>12</v>
      </c>
      <c r="AA813" s="5" t="s">
        <v>12</v>
      </c>
      <c r="AB813" s="5" t="s">
        <v>12</v>
      </c>
      <c r="AC813" s="5" t="s">
        <v>12</v>
      </c>
    </row>
    <row r="814" spans="1:29" ht="24.7" x14ac:dyDescent="0.5">
      <c r="A814" s="1"/>
      <c r="B814" s="5"/>
      <c r="C814" s="177"/>
      <c r="D814" s="118">
        <v>1238493</v>
      </c>
      <c r="E814" s="12" t="s">
        <v>982</v>
      </c>
      <c r="F814" s="11" t="s">
        <v>547</v>
      </c>
      <c r="G814" s="50" t="s">
        <v>126</v>
      </c>
      <c r="H814" s="14" t="s">
        <v>79</v>
      </c>
      <c r="I814" s="5" t="s">
        <v>1103</v>
      </c>
      <c r="J814" s="157" t="s">
        <v>37</v>
      </c>
      <c r="K814" s="8" t="s">
        <v>37</v>
      </c>
      <c r="L814" s="156"/>
      <c r="M814" s="125">
        <f>VLOOKUP(F814,Оглавление!$J$4:$K$39,2,FALSE)</f>
        <v>0</v>
      </c>
      <c r="N814" s="8" t="s">
        <v>37</v>
      </c>
      <c r="O814" s="105"/>
      <c r="P814" s="8" t="s">
        <v>37</v>
      </c>
      <c r="Q814" s="10" t="s">
        <v>1110</v>
      </c>
      <c r="R814" s="14" t="s">
        <v>1118</v>
      </c>
      <c r="S814" s="13">
        <v>1136037</v>
      </c>
      <c r="T814" s="13" t="s">
        <v>12</v>
      </c>
      <c r="U814" s="13" t="s">
        <v>12</v>
      </c>
      <c r="V814" s="5" t="s">
        <v>12</v>
      </c>
      <c r="W814" s="5" t="s">
        <v>12</v>
      </c>
      <c r="X814" s="5">
        <v>1</v>
      </c>
      <c r="Y814" s="5" t="s">
        <v>12</v>
      </c>
      <c r="Z814" s="5" t="s">
        <v>12</v>
      </c>
      <c r="AA814" s="5" t="s">
        <v>12</v>
      </c>
      <c r="AB814" s="5" t="s">
        <v>12</v>
      </c>
      <c r="AC814" s="5" t="s">
        <v>12</v>
      </c>
    </row>
    <row r="815" spans="1:29" ht="24.7" x14ac:dyDescent="0.5">
      <c r="A815" s="1"/>
      <c r="B815" s="5"/>
      <c r="C815" s="178"/>
      <c r="D815" s="118">
        <v>1238494</v>
      </c>
      <c r="E815" s="12" t="s">
        <v>983</v>
      </c>
      <c r="F815" s="11" t="s">
        <v>547</v>
      </c>
      <c r="G815" s="50" t="s">
        <v>126</v>
      </c>
      <c r="H815" s="14" t="s">
        <v>79</v>
      </c>
      <c r="I815" s="5" t="s">
        <v>1103</v>
      </c>
      <c r="J815" s="157" t="s">
        <v>37</v>
      </c>
      <c r="K815" s="8" t="s">
        <v>37</v>
      </c>
      <c r="L815" s="156"/>
      <c r="M815" s="125">
        <f>VLOOKUP(F815,Оглавление!$J$4:$K$39,2,FALSE)</f>
        <v>0</v>
      </c>
      <c r="N815" s="8" t="s">
        <v>37</v>
      </c>
      <c r="O815" s="105"/>
      <c r="P815" s="8" t="s">
        <v>37</v>
      </c>
      <c r="Q815" s="10" t="s">
        <v>1110</v>
      </c>
      <c r="R815" s="14" t="s">
        <v>1118</v>
      </c>
      <c r="S815" s="13">
        <v>1136038</v>
      </c>
      <c r="T815" s="13" t="s">
        <v>12</v>
      </c>
      <c r="U815" s="13" t="s">
        <v>12</v>
      </c>
      <c r="V815" s="5" t="s">
        <v>12</v>
      </c>
      <c r="W815" s="5" t="s">
        <v>12</v>
      </c>
      <c r="X815" s="5">
        <v>1</v>
      </c>
      <c r="Y815" s="5" t="s">
        <v>12</v>
      </c>
      <c r="Z815" s="5" t="s">
        <v>12</v>
      </c>
      <c r="AA815" s="5" t="s">
        <v>12</v>
      </c>
      <c r="AB815" s="5" t="s">
        <v>12</v>
      </c>
      <c r="AC815" s="5" t="s">
        <v>12</v>
      </c>
    </row>
    <row r="816" spans="1:29" ht="24.7" x14ac:dyDescent="0.5">
      <c r="A816" s="1"/>
      <c r="B816" s="5"/>
      <c r="C816" s="176"/>
      <c r="D816" s="118">
        <v>1238495</v>
      </c>
      <c r="E816" s="12" t="s">
        <v>984</v>
      </c>
      <c r="F816" s="11" t="s">
        <v>547</v>
      </c>
      <c r="G816" s="50" t="s">
        <v>126</v>
      </c>
      <c r="H816" s="14" t="s">
        <v>79</v>
      </c>
      <c r="I816" s="5" t="s">
        <v>1103</v>
      </c>
      <c r="J816" s="157" t="s">
        <v>37</v>
      </c>
      <c r="K816" s="8" t="s">
        <v>37</v>
      </c>
      <c r="L816" s="156"/>
      <c r="M816" s="125">
        <f>VLOOKUP(F816,Оглавление!$J$4:$K$39,2,FALSE)</f>
        <v>0</v>
      </c>
      <c r="N816" s="8" t="s">
        <v>37</v>
      </c>
      <c r="O816" s="105"/>
      <c r="P816" s="8" t="s">
        <v>37</v>
      </c>
      <c r="Q816" s="10" t="s">
        <v>1110</v>
      </c>
      <c r="R816" s="14" t="s">
        <v>1118</v>
      </c>
      <c r="S816" s="13" t="s">
        <v>12</v>
      </c>
      <c r="T816" s="13" t="s">
        <v>12</v>
      </c>
      <c r="U816" s="13" t="s">
        <v>12</v>
      </c>
      <c r="V816" s="5" t="s">
        <v>12</v>
      </c>
      <c r="W816" s="5" t="s">
        <v>12</v>
      </c>
      <c r="X816" s="5">
        <v>1</v>
      </c>
      <c r="Y816" s="5" t="s">
        <v>12</v>
      </c>
      <c r="Z816" s="5" t="s">
        <v>12</v>
      </c>
      <c r="AA816" s="5" t="s">
        <v>12</v>
      </c>
      <c r="AB816" s="5" t="s">
        <v>12</v>
      </c>
      <c r="AC816" s="5" t="s">
        <v>12</v>
      </c>
    </row>
    <row r="817" spans="1:29" ht="24.7" x14ac:dyDescent="0.5">
      <c r="A817" s="1"/>
      <c r="B817" s="5"/>
      <c r="C817" s="177"/>
      <c r="D817" s="118">
        <v>1238496</v>
      </c>
      <c r="E817" s="12" t="s">
        <v>985</v>
      </c>
      <c r="F817" s="11" t="s">
        <v>547</v>
      </c>
      <c r="G817" s="50" t="s">
        <v>126</v>
      </c>
      <c r="H817" s="14" t="s">
        <v>79</v>
      </c>
      <c r="I817" s="5" t="s">
        <v>1103</v>
      </c>
      <c r="J817" s="157" t="s">
        <v>37</v>
      </c>
      <c r="K817" s="8" t="s">
        <v>37</v>
      </c>
      <c r="L817" s="156"/>
      <c r="M817" s="125">
        <f>VLOOKUP(F817,Оглавление!$J$4:$K$39,2,FALSE)</f>
        <v>0</v>
      </c>
      <c r="N817" s="8" t="s">
        <v>37</v>
      </c>
      <c r="O817" s="105"/>
      <c r="P817" s="8" t="s">
        <v>37</v>
      </c>
      <c r="Q817" s="10" t="s">
        <v>1110</v>
      </c>
      <c r="R817" s="14" t="s">
        <v>1118</v>
      </c>
      <c r="S817" s="13">
        <v>1136039</v>
      </c>
      <c r="T817" s="13" t="s">
        <v>12</v>
      </c>
      <c r="U817" s="13" t="s">
        <v>12</v>
      </c>
      <c r="V817" s="5" t="s">
        <v>12</v>
      </c>
      <c r="W817" s="5" t="s">
        <v>12</v>
      </c>
      <c r="X817" s="5">
        <v>1</v>
      </c>
      <c r="Y817" s="5" t="s">
        <v>12</v>
      </c>
      <c r="Z817" s="5" t="s">
        <v>12</v>
      </c>
      <c r="AA817" s="5" t="s">
        <v>12</v>
      </c>
      <c r="AB817" s="5" t="s">
        <v>12</v>
      </c>
      <c r="AC817" s="5" t="s">
        <v>12</v>
      </c>
    </row>
    <row r="818" spans="1:29" ht="24.7" x14ac:dyDescent="0.5">
      <c r="A818" s="1"/>
      <c r="B818" s="5"/>
      <c r="C818" s="178"/>
      <c r="D818" s="118">
        <v>1238497</v>
      </c>
      <c r="E818" s="12" t="s">
        <v>986</v>
      </c>
      <c r="F818" s="11" t="s">
        <v>547</v>
      </c>
      <c r="G818" s="50" t="s">
        <v>126</v>
      </c>
      <c r="H818" s="14" t="s">
        <v>79</v>
      </c>
      <c r="I818" s="5" t="s">
        <v>1103</v>
      </c>
      <c r="J818" s="157" t="s">
        <v>37</v>
      </c>
      <c r="K818" s="8" t="s">
        <v>37</v>
      </c>
      <c r="L818" s="156"/>
      <c r="M818" s="125">
        <f>VLOOKUP(F818,Оглавление!$J$4:$K$39,2,FALSE)</f>
        <v>0</v>
      </c>
      <c r="N818" s="8" t="s">
        <v>37</v>
      </c>
      <c r="O818" s="105"/>
      <c r="P818" s="8" t="s">
        <v>37</v>
      </c>
      <c r="Q818" s="10" t="s">
        <v>1110</v>
      </c>
      <c r="R818" s="14" t="s">
        <v>1118</v>
      </c>
      <c r="S818" s="13">
        <v>1136040</v>
      </c>
      <c r="T818" s="13" t="s">
        <v>12</v>
      </c>
      <c r="U818" s="13" t="s">
        <v>12</v>
      </c>
      <c r="V818" s="5" t="s">
        <v>12</v>
      </c>
      <c r="W818" s="5" t="s">
        <v>12</v>
      </c>
      <c r="X818" s="5">
        <v>1</v>
      </c>
      <c r="Y818" s="5" t="s">
        <v>12</v>
      </c>
      <c r="Z818" s="5" t="s">
        <v>12</v>
      </c>
      <c r="AA818" s="5" t="s">
        <v>12</v>
      </c>
      <c r="AB818" s="5" t="s">
        <v>12</v>
      </c>
      <c r="AC818" s="5" t="s">
        <v>12</v>
      </c>
    </row>
    <row r="819" spans="1:29" ht="24.7" x14ac:dyDescent="0.5">
      <c r="A819" s="1"/>
      <c r="B819" s="5">
        <v>771</v>
      </c>
      <c r="C819" s="164"/>
      <c r="D819" s="118">
        <v>1136028</v>
      </c>
      <c r="E819" s="12" t="s">
        <v>987</v>
      </c>
      <c r="F819" s="11" t="s">
        <v>547</v>
      </c>
      <c r="G819" s="50" t="s">
        <v>126</v>
      </c>
      <c r="H819" s="14" t="s">
        <v>79</v>
      </c>
      <c r="I819" s="5" t="s">
        <v>1103</v>
      </c>
      <c r="J819" s="157" t="s">
        <v>37</v>
      </c>
      <c r="K819" s="8" t="s">
        <v>37</v>
      </c>
      <c r="L819" s="156"/>
      <c r="M819" s="125">
        <f>VLOOKUP(F819,Оглавление!$J$4:$K$39,2,FALSE)</f>
        <v>0</v>
      </c>
      <c r="N819" s="8" t="s">
        <v>37</v>
      </c>
      <c r="O819" s="105"/>
      <c r="P819" s="8" t="s">
        <v>37</v>
      </c>
      <c r="Q819" s="10" t="s">
        <v>1110</v>
      </c>
      <c r="R819" s="14" t="s">
        <v>1175</v>
      </c>
      <c r="S819" s="5">
        <v>1033640</v>
      </c>
      <c r="T819" s="13">
        <v>1238460</v>
      </c>
      <c r="U819" s="13" t="s">
        <v>12</v>
      </c>
      <c r="V819" s="5" t="s">
        <v>12</v>
      </c>
      <c r="W819" s="5" t="s">
        <v>12</v>
      </c>
      <c r="X819" s="5">
        <v>1</v>
      </c>
      <c r="Y819" s="5" t="s">
        <v>12</v>
      </c>
      <c r="Z819" s="5" t="s">
        <v>12</v>
      </c>
      <c r="AA819" s="5" t="s">
        <v>12</v>
      </c>
      <c r="AB819" s="5" t="s">
        <v>12</v>
      </c>
      <c r="AC819" s="5" t="s">
        <v>12</v>
      </c>
    </row>
    <row r="820" spans="1:29" ht="24.7" x14ac:dyDescent="0.5">
      <c r="A820" s="1"/>
      <c r="B820" s="5">
        <v>772</v>
      </c>
      <c r="C820" s="164"/>
      <c r="D820" s="118">
        <v>1136029</v>
      </c>
      <c r="E820" s="12" t="s">
        <v>988</v>
      </c>
      <c r="F820" s="11" t="s">
        <v>547</v>
      </c>
      <c r="G820" s="50" t="s">
        <v>126</v>
      </c>
      <c r="H820" s="14" t="s">
        <v>79</v>
      </c>
      <c r="I820" s="5" t="s">
        <v>1103</v>
      </c>
      <c r="J820" s="157" t="s">
        <v>37</v>
      </c>
      <c r="K820" s="8" t="s">
        <v>37</v>
      </c>
      <c r="L820" s="156"/>
      <c r="M820" s="125">
        <f>VLOOKUP(F820,Оглавление!$J$4:$K$39,2,FALSE)</f>
        <v>0</v>
      </c>
      <c r="N820" s="8" t="s">
        <v>37</v>
      </c>
      <c r="O820" s="105"/>
      <c r="P820" s="8" t="s">
        <v>37</v>
      </c>
      <c r="Q820" s="10" t="s">
        <v>1110</v>
      </c>
      <c r="R820" s="14" t="s">
        <v>1175</v>
      </c>
      <c r="S820" s="5">
        <v>1033641</v>
      </c>
      <c r="T820" s="13">
        <v>1238461</v>
      </c>
      <c r="U820" s="13" t="s">
        <v>12</v>
      </c>
      <c r="V820" s="5" t="s">
        <v>12</v>
      </c>
      <c r="W820" s="5" t="s">
        <v>12</v>
      </c>
      <c r="X820" s="5">
        <v>1</v>
      </c>
      <c r="Y820" s="5" t="s">
        <v>12</v>
      </c>
      <c r="Z820" s="5" t="s">
        <v>12</v>
      </c>
      <c r="AA820" s="5" t="s">
        <v>12</v>
      </c>
      <c r="AB820" s="5" t="s">
        <v>12</v>
      </c>
      <c r="AC820" s="5" t="s">
        <v>12</v>
      </c>
    </row>
    <row r="821" spans="1:29" ht="24.7" x14ac:dyDescent="0.5">
      <c r="A821" s="1"/>
      <c r="B821" s="5">
        <v>773</v>
      </c>
      <c r="C821" s="164"/>
      <c r="D821" s="118">
        <v>1136030</v>
      </c>
      <c r="E821" s="12" t="s">
        <v>989</v>
      </c>
      <c r="F821" s="11" t="s">
        <v>547</v>
      </c>
      <c r="G821" s="50" t="s">
        <v>126</v>
      </c>
      <c r="H821" s="14" t="s">
        <v>79</v>
      </c>
      <c r="I821" s="5" t="s">
        <v>1103</v>
      </c>
      <c r="J821" s="157" t="s">
        <v>37</v>
      </c>
      <c r="K821" s="8" t="s">
        <v>37</v>
      </c>
      <c r="L821" s="156"/>
      <c r="M821" s="125">
        <f>VLOOKUP(F821,Оглавление!$J$4:$K$39,2,FALSE)</f>
        <v>0</v>
      </c>
      <c r="N821" s="8" t="s">
        <v>37</v>
      </c>
      <c r="O821" s="105"/>
      <c r="P821" s="8" t="s">
        <v>37</v>
      </c>
      <c r="Q821" s="10" t="s">
        <v>1110</v>
      </c>
      <c r="R821" s="14" t="s">
        <v>1175</v>
      </c>
      <c r="S821" s="5" t="s">
        <v>12</v>
      </c>
      <c r="T821" s="13">
        <v>1238462</v>
      </c>
      <c r="U821" s="13" t="s">
        <v>12</v>
      </c>
      <c r="V821" s="5" t="s">
        <v>12</v>
      </c>
      <c r="W821" s="5" t="s">
        <v>12</v>
      </c>
      <c r="X821" s="5">
        <v>1</v>
      </c>
      <c r="Y821" s="5" t="s">
        <v>12</v>
      </c>
      <c r="Z821" s="5" t="s">
        <v>12</v>
      </c>
      <c r="AA821" s="5" t="s">
        <v>12</v>
      </c>
      <c r="AB821" s="5" t="s">
        <v>12</v>
      </c>
      <c r="AC821" s="5" t="s">
        <v>12</v>
      </c>
    </row>
    <row r="822" spans="1:29" ht="24.7" x14ac:dyDescent="0.5">
      <c r="A822" s="1"/>
      <c r="B822" s="5">
        <v>774</v>
      </c>
      <c r="C822" s="164"/>
      <c r="D822" s="118">
        <v>1136031</v>
      </c>
      <c r="E822" s="12" t="s">
        <v>990</v>
      </c>
      <c r="F822" s="11" t="s">
        <v>547</v>
      </c>
      <c r="G822" s="50" t="s">
        <v>126</v>
      </c>
      <c r="H822" s="14" t="s">
        <v>79</v>
      </c>
      <c r="I822" s="5" t="s">
        <v>1103</v>
      </c>
      <c r="J822" s="157" t="s">
        <v>37</v>
      </c>
      <c r="K822" s="8" t="s">
        <v>37</v>
      </c>
      <c r="L822" s="156"/>
      <c r="M822" s="125">
        <f>VLOOKUP(F822,Оглавление!$J$4:$K$39,2,FALSE)</f>
        <v>0</v>
      </c>
      <c r="N822" s="8" t="s">
        <v>37</v>
      </c>
      <c r="O822" s="105"/>
      <c r="P822" s="8" t="s">
        <v>37</v>
      </c>
      <c r="Q822" s="10" t="s">
        <v>1110</v>
      </c>
      <c r="R822" s="14" t="s">
        <v>1175</v>
      </c>
      <c r="S822" s="5">
        <v>1033631</v>
      </c>
      <c r="T822" s="13">
        <v>1238463</v>
      </c>
      <c r="U822" s="13" t="s">
        <v>12</v>
      </c>
      <c r="V822" s="5" t="s">
        <v>12</v>
      </c>
      <c r="W822" s="5" t="s">
        <v>12</v>
      </c>
      <c r="X822" s="5">
        <v>1</v>
      </c>
      <c r="Y822" s="5" t="s">
        <v>12</v>
      </c>
      <c r="Z822" s="5" t="s">
        <v>12</v>
      </c>
      <c r="AA822" s="5" t="s">
        <v>12</v>
      </c>
      <c r="AB822" s="5" t="s">
        <v>12</v>
      </c>
      <c r="AC822" s="5" t="s">
        <v>12</v>
      </c>
    </row>
    <row r="823" spans="1:29" ht="24.7" x14ac:dyDescent="0.5">
      <c r="A823" s="1"/>
      <c r="B823" s="5">
        <v>775</v>
      </c>
      <c r="C823" s="164"/>
      <c r="D823" s="118">
        <v>1136032</v>
      </c>
      <c r="E823" s="12" t="s">
        <v>991</v>
      </c>
      <c r="F823" s="11" t="s">
        <v>547</v>
      </c>
      <c r="G823" s="50" t="s">
        <v>126</v>
      </c>
      <c r="H823" s="14" t="s">
        <v>79</v>
      </c>
      <c r="I823" s="5" t="s">
        <v>1102</v>
      </c>
      <c r="J823" s="157" t="s">
        <v>37</v>
      </c>
      <c r="K823" s="8" t="s">
        <v>37</v>
      </c>
      <c r="L823" s="156"/>
      <c r="M823" s="125">
        <f>VLOOKUP(F823,Оглавление!$J$4:$K$39,2,FALSE)</f>
        <v>0</v>
      </c>
      <c r="N823" s="8" t="s">
        <v>37</v>
      </c>
      <c r="O823" s="105"/>
      <c r="P823" s="8" t="s">
        <v>37</v>
      </c>
      <c r="Q823" s="10" t="s">
        <v>1110</v>
      </c>
      <c r="R823" s="14" t="s">
        <v>1175</v>
      </c>
      <c r="S823" s="5">
        <v>1033637</v>
      </c>
      <c r="T823" s="13">
        <v>1238454</v>
      </c>
      <c r="U823" s="13" t="s">
        <v>12</v>
      </c>
      <c r="V823" s="5" t="s">
        <v>12</v>
      </c>
      <c r="W823" s="5" t="s">
        <v>12</v>
      </c>
      <c r="X823" s="5">
        <v>6</v>
      </c>
      <c r="Y823" s="5" t="s">
        <v>12</v>
      </c>
      <c r="Z823" s="5" t="s">
        <v>12</v>
      </c>
      <c r="AA823" s="5" t="s">
        <v>12</v>
      </c>
      <c r="AB823" s="5" t="s">
        <v>12</v>
      </c>
      <c r="AC823" s="5" t="s">
        <v>12</v>
      </c>
    </row>
    <row r="824" spans="1:29" ht="24.7" x14ac:dyDescent="0.5">
      <c r="A824" s="1"/>
      <c r="B824" s="5">
        <v>776</v>
      </c>
      <c r="C824" s="164"/>
      <c r="D824" s="118">
        <v>1136033</v>
      </c>
      <c r="E824" s="12" t="s">
        <v>992</v>
      </c>
      <c r="F824" s="11" t="s">
        <v>547</v>
      </c>
      <c r="G824" s="50" t="s">
        <v>126</v>
      </c>
      <c r="H824" s="14" t="s">
        <v>79</v>
      </c>
      <c r="I824" s="5" t="s">
        <v>1102</v>
      </c>
      <c r="J824" s="157" t="s">
        <v>37</v>
      </c>
      <c r="K824" s="8" t="s">
        <v>37</v>
      </c>
      <c r="L824" s="156"/>
      <c r="M824" s="125">
        <f>VLOOKUP(F824,Оглавление!$J$4:$K$39,2,FALSE)</f>
        <v>0</v>
      </c>
      <c r="N824" s="8" t="s">
        <v>37</v>
      </c>
      <c r="O824" s="105"/>
      <c r="P824" s="8" t="s">
        <v>37</v>
      </c>
      <c r="Q824" s="10" t="s">
        <v>1110</v>
      </c>
      <c r="R824" s="14" t="s">
        <v>1175</v>
      </c>
      <c r="S824" s="5">
        <v>1033645</v>
      </c>
      <c r="T824" s="13">
        <v>1238456</v>
      </c>
      <c r="U824" s="13" t="s">
        <v>12</v>
      </c>
      <c r="V824" s="5" t="s">
        <v>12</v>
      </c>
      <c r="W824" s="5" t="s">
        <v>12</v>
      </c>
      <c r="X824" s="5">
        <v>6</v>
      </c>
      <c r="Y824" s="5" t="s">
        <v>12</v>
      </c>
      <c r="Z824" s="5" t="s">
        <v>12</v>
      </c>
      <c r="AA824" s="5" t="s">
        <v>12</v>
      </c>
      <c r="AB824" s="5" t="s">
        <v>12</v>
      </c>
      <c r="AC824" s="5" t="s">
        <v>12</v>
      </c>
    </row>
    <row r="825" spans="1:29" ht="48.75" customHeight="1" x14ac:dyDescent="0.5">
      <c r="A825" s="1"/>
      <c r="B825" s="5">
        <v>777</v>
      </c>
      <c r="C825" s="5"/>
      <c r="D825" s="118">
        <v>1136034</v>
      </c>
      <c r="E825" s="12" t="s">
        <v>993</v>
      </c>
      <c r="F825" s="11" t="s">
        <v>547</v>
      </c>
      <c r="G825" s="50" t="s">
        <v>126</v>
      </c>
      <c r="H825" s="14" t="s">
        <v>79</v>
      </c>
      <c r="I825" s="5" t="s">
        <v>1103</v>
      </c>
      <c r="J825" s="157" t="s">
        <v>37</v>
      </c>
      <c r="K825" s="8" t="s">
        <v>37</v>
      </c>
      <c r="L825" s="156"/>
      <c r="M825" s="125">
        <f>VLOOKUP(F825,Оглавление!$J$4:$K$39,2,FALSE)</f>
        <v>0</v>
      </c>
      <c r="N825" s="8" t="s">
        <v>37</v>
      </c>
      <c r="O825" s="105"/>
      <c r="P825" s="8" t="s">
        <v>37</v>
      </c>
      <c r="Q825" s="10" t="s">
        <v>1110</v>
      </c>
      <c r="R825" s="14" t="s">
        <v>1175</v>
      </c>
      <c r="S825" s="5">
        <v>1033642</v>
      </c>
      <c r="T825" s="13">
        <v>1238482</v>
      </c>
      <c r="U825" s="13" t="s">
        <v>12</v>
      </c>
      <c r="V825" s="5" t="s">
        <v>12</v>
      </c>
      <c r="W825" s="5" t="s">
        <v>12</v>
      </c>
      <c r="X825" s="5">
        <v>1</v>
      </c>
      <c r="Y825" s="5" t="s">
        <v>12</v>
      </c>
      <c r="Z825" s="5" t="s">
        <v>12</v>
      </c>
      <c r="AA825" s="5" t="s">
        <v>12</v>
      </c>
      <c r="AB825" s="5" t="s">
        <v>12</v>
      </c>
      <c r="AC825" s="5" t="s">
        <v>12</v>
      </c>
    </row>
    <row r="826" spans="1:29" ht="24.7" x14ac:dyDescent="0.5">
      <c r="A826" s="1"/>
      <c r="B826" s="5">
        <v>778</v>
      </c>
      <c r="C826" s="164"/>
      <c r="D826" s="118">
        <v>1136035</v>
      </c>
      <c r="E826" s="12" t="s">
        <v>994</v>
      </c>
      <c r="F826" s="11" t="s">
        <v>547</v>
      </c>
      <c r="G826" s="50" t="s">
        <v>126</v>
      </c>
      <c r="H826" s="14" t="s">
        <v>79</v>
      </c>
      <c r="I826" s="5" t="s">
        <v>1103</v>
      </c>
      <c r="J826" s="157" t="s">
        <v>37</v>
      </c>
      <c r="K826" s="8" t="s">
        <v>37</v>
      </c>
      <c r="L826" s="156"/>
      <c r="M826" s="125">
        <f>VLOOKUP(F826,Оглавление!$J$4:$K$39,2,FALSE)</f>
        <v>0</v>
      </c>
      <c r="N826" s="8" t="s">
        <v>37</v>
      </c>
      <c r="O826" s="105"/>
      <c r="P826" s="8" t="s">
        <v>37</v>
      </c>
      <c r="Q826" s="10" t="s">
        <v>1110</v>
      </c>
      <c r="R826" s="14" t="s">
        <v>1175</v>
      </c>
      <c r="S826" s="5" t="s">
        <v>12</v>
      </c>
      <c r="T826" s="13">
        <v>1238487</v>
      </c>
      <c r="U826" s="13" t="s">
        <v>12</v>
      </c>
      <c r="V826" s="5" t="s">
        <v>12</v>
      </c>
      <c r="W826" s="5" t="s">
        <v>12</v>
      </c>
      <c r="X826" s="5">
        <v>1</v>
      </c>
      <c r="Y826" s="5" t="s">
        <v>12</v>
      </c>
      <c r="Z826" s="5" t="s">
        <v>12</v>
      </c>
      <c r="AA826" s="5" t="s">
        <v>12</v>
      </c>
      <c r="AB826" s="5" t="s">
        <v>12</v>
      </c>
      <c r="AC826" s="5" t="s">
        <v>12</v>
      </c>
    </row>
    <row r="827" spans="1:29" ht="24.7" x14ac:dyDescent="0.5">
      <c r="A827" s="1"/>
      <c r="B827" s="5">
        <v>779</v>
      </c>
      <c r="C827" s="164"/>
      <c r="D827" s="118">
        <v>1136036</v>
      </c>
      <c r="E827" s="12" t="s">
        <v>995</v>
      </c>
      <c r="F827" s="11" t="s">
        <v>547</v>
      </c>
      <c r="G827" s="50" t="s">
        <v>126</v>
      </c>
      <c r="H827" s="14" t="s">
        <v>79</v>
      </c>
      <c r="I827" s="5" t="s">
        <v>1103</v>
      </c>
      <c r="J827" s="157" t="s">
        <v>37</v>
      </c>
      <c r="K827" s="8" t="s">
        <v>37</v>
      </c>
      <c r="L827" s="156"/>
      <c r="M827" s="125">
        <f>VLOOKUP(F827,Оглавление!$J$4:$K$39,2,FALSE)</f>
        <v>0</v>
      </c>
      <c r="N827" s="8" t="s">
        <v>37</v>
      </c>
      <c r="O827" s="105"/>
      <c r="P827" s="8" t="s">
        <v>37</v>
      </c>
      <c r="Q827" s="10" t="s">
        <v>1110</v>
      </c>
      <c r="R827" s="14" t="s">
        <v>1175</v>
      </c>
      <c r="S827" s="5" t="s">
        <v>1290</v>
      </c>
      <c r="T827" s="13">
        <v>1238488</v>
      </c>
      <c r="U827" s="13" t="s">
        <v>12</v>
      </c>
      <c r="V827" s="5" t="s">
        <v>12</v>
      </c>
      <c r="W827" s="5" t="s">
        <v>12</v>
      </c>
      <c r="X827" s="5">
        <v>1</v>
      </c>
      <c r="Y827" s="5" t="s">
        <v>12</v>
      </c>
      <c r="Z827" s="5" t="s">
        <v>12</v>
      </c>
      <c r="AA827" s="5" t="s">
        <v>12</v>
      </c>
      <c r="AB827" s="5" t="s">
        <v>12</v>
      </c>
      <c r="AC827" s="5" t="s">
        <v>12</v>
      </c>
    </row>
    <row r="828" spans="1:29" ht="24.7" x14ac:dyDescent="0.5">
      <c r="A828" s="1"/>
      <c r="B828" s="5">
        <v>780</v>
      </c>
      <c r="C828" s="164"/>
      <c r="D828" s="118">
        <v>1136037</v>
      </c>
      <c r="E828" s="12" t="s">
        <v>996</v>
      </c>
      <c r="F828" s="11" t="s">
        <v>547</v>
      </c>
      <c r="G828" s="50" t="s">
        <v>126</v>
      </c>
      <c r="H828" s="14" t="s">
        <v>79</v>
      </c>
      <c r="I828" s="5" t="s">
        <v>1103</v>
      </c>
      <c r="J828" s="157" t="s">
        <v>37</v>
      </c>
      <c r="K828" s="8" t="s">
        <v>37</v>
      </c>
      <c r="L828" s="156"/>
      <c r="M828" s="125">
        <f>VLOOKUP(F828,Оглавление!$J$4:$K$39,2,FALSE)</f>
        <v>0</v>
      </c>
      <c r="N828" s="8" t="s">
        <v>37</v>
      </c>
      <c r="O828" s="105"/>
      <c r="P828" s="8" t="s">
        <v>37</v>
      </c>
      <c r="Q828" s="10" t="s">
        <v>1110</v>
      </c>
      <c r="R828" s="14" t="s">
        <v>1175</v>
      </c>
      <c r="S828" s="5">
        <v>1033638</v>
      </c>
      <c r="T828" s="13">
        <v>1238493</v>
      </c>
      <c r="U828" s="13" t="s">
        <v>12</v>
      </c>
      <c r="V828" s="5" t="s">
        <v>12</v>
      </c>
      <c r="W828" s="5" t="s">
        <v>12</v>
      </c>
      <c r="X828" s="5">
        <v>1</v>
      </c>
      <c r="Y828" s="5" t="s">
        <v>12</v>
      </c>
      <c r="Z828" s="5" t="s">
        <v>12</v>
      </c>
      <c r="AA828" s="5" t="s">
        <v>12</v>
      </c>
      <c r="AB828" s="5" t="s">
        <v>12</v>
      </c>
      <c r="AC828" s="5" t="s">
        <v>12</v>
      </c>
    </row>
    <row r="829" spans="1:29" ht="24.7" x14ac:dyDescent="0.5">
      <c r="A829" s="1"/>
      <c r="B829" s="5">
        <v>781</v>
      </c>
      <c r="C829" s="164"/>
      <c r="D829" s="118">
        <v>1136038</v>
      </c>
      <c r="E829" s="12" t="s">
        <v>997</v>
      </c>
      <c r="F829" s="11" t="s">
        <v>547</v>
      </c>
      <c r="G829" s="50" t="s">
        <v>126</v>
      </c>
      <c r="H829" s="14" t="s">
        <v>79</v>
      </c>
      <c r="I829" s="5" t="s">
        <v>1103</v>
      </c>
      <c r="J829" s="157" t="s">
        <v>37</v>
      </c>
      <c r="K829" s="8" t="s">
        <v>37</v>
      </c>
      <c r="L829" s="156"/>
      <c r="M829" s="125">
        <f>VLOOKUP(F829,Оглавление!$J$4:$K$39,2,FALSE)</f>
        <v>0</v>
      </c>
      <c r="N829" s="8" t="s">
        <v>37</v>
      </c>
      <c r="O829" s="105"/>
      <c r="P829" s="8" t="s">
        <v>37</v>
      </c>
      <c r="Q829" s="10" t="s">
        <v>1110</v>
      </c>
      <c r="R829" s="14" t="s">
        <v>1175</v>
      </c>
      <c r="S829" s="5">
        <v>1033647</v>
      </c>
      <c r="T829" s="13">
        <v>1238494</v>
      </c>
      <c r="U829" s="13" t="s">
        <v>12</v>
      </c>
      <c r="V829" s="5" t="s">
        <v>12</v>
      </c>
      <c r="W829" s="5" t="s">
        <v>12</v>
      </c>
      <c r="X829" s="5">
        <v>1</v>
      </c>
      <c r="Y829" s="5" t="s">
        <v>12</v>
      </c>
      <c r="Z829" s="5" t="s">
        <v>12</v>
      </c>
      <c r="AA829" s="5" t="s">
        <v>12</v>
      </c>
      <c r="AB829" s="5" t="s">
        <v>12</v>
      </c>
      <c r="AC829" s="5" t="s">
        <v>12</v>
      </c>
    </row>
    <row r="830" spans="1:29" ht="24.7" x14ac:dyDescent="0.5">
      <c r="A830" s="1"/>
      <c r="B830" s="5">
        <v>782</v>
      </c>
      <c r="C830" s="164"/>
      <c r="D830" s="118">
        <v>1136039</v>
      </c>
      <c r="E830" s="12" t="s">
        <v>998</v>
      </c>
      <c r="F830" s="11" t="s">
        <v>547</v>
      </c>
      <c r="G830" s="50" t="s">
        <v>126</v>
      </c>
      <c r="H830" s="14" t="s">
        <v>79</v>
      </c>
      <c r="I830" s="5" t="s">
        <v>1103</v>
      </c>
      <c r="J830" s="157" t="s">
        <v>37</v>
      </c>
      <c r="K830" s="8" t="s">
        <v>37</v>
      </c>
      <c r="L830" s="156"/>
      <c r="M830" s="125">
        <f>VLOOKUP(F830,Оглавление!$J$4:$K$39,2,FALSE)</f>
        <v>0</v>
      </c>
      <c r="N830" s="8" t="s">
        <v>37</v>
      </c>
      <c r="O830" s="105"/>
      <c r="P830" s="8" t="s">
        <v>37</v>
      </c>
      <c r="Q830" s="10" t="s">
        <v>1110</v>
      </c>
      <c r="R830" s="14" t="s">
        <v>1175</v>
      </c>
      <c r="S830" s="5" t="s">
        <v>12</v>
      </c>
      <c r="T830" s="13">
        <v>1238496</v>
      </c>
      <c r="U830" s="13" t="s">
        <v>12</v>
      </c>
      <c r="V830" s="5" t="s">
        <v>12</v>
      </c>
      <c r="W830" s="5" t="s">
        <v>12</v>
      </c>
      <c r="X830" s="5">
        <v>1</v>
      </c>
      <c r="Y830" s="5" t="s">
        <v>12</v>
      </c>
      <c r="Z830" s="5" t="s">
        <v>12</v>
      </c>
      <c r="AA830" s="5" t="s">
        <v>12</v>
      </c>
      <c r="AB830" s="5" t="s">
        <v>12</v>
      </c>
      <c r="AC830" s="5" t="s">
        <v>12</v>
      </c>
    </row>
    <row r="831" spans="1:29" ht="24.7" x14ac:dyDescent="0.5">
      <c r="A831" s="1"/>
      <c r="B831" s="5">
        <v>783</v>
      </c>
      <c r="C831" s="164"/>
      <c r="D831" s="118">
        <v>1136040</v>
      </c>
      <c r="E831" s="12" t="s">
        <v>999</v>
      </c>
      <c r="F831" s="11" t="s">
        <v>547</v>
      </c>
      <c r="G831" s="50" t="s">
        <v>126</v>
      </c>
      <c r="H831" s="14" t="s">
        <v>79</v>
      </c>
      <c r="I831" s="5" t="s">
        <v>1103</v>
      </c>
      <c r="J831" s="157" t="s">
        <v>37</v>
      </c>
      <c r="K831" s="8" t="s">
        <v>37</v>
      </c>
      <c r="L831" s="156"/>
      <c r="M831" s="125">
        <f>VLOOKUP(F831,Оглавление!$J$4:$K$39,2,FALSE)</f>
        <v>0</v>
      </c>
      <c r="N831" s="8" t="s">
        <v>37</v>
      </c>
      <c r="O831" s="105"/>
      <c r="P831" s="8" t="s">
        <v>37</v>
      </c>
      <c r="Q831" s="10" t="s">
        <v>1110</v>
      </c>
      <c r="R831" s="14" t="s">
        <v>1175</v>
      </c>
      <c r="S831" s="5" t="s">
        <v>12</v>
      </c>
      <c r="T831" s="13">
        <v>1238497</v>
      </c>
      <c r="U831" s="13" t="s">
        <v>12</v>
      </c>
      <c r="V831" s="5" t="s">
        <v>12</v>
      </c>
      <c r="W831" s="5" t="s">
        <v>12</v>
      </c>
      <c r="X831" s="5">
        <v>1</v>
      </c>
      <c r="Y831" s="5" t="s">
        <v>12</v>
      </c>
      <c r="Z831" s="5" t="s">
        <v>12</v>
      </c>
      <c r="AA831" s="5" t="s">
        <v>12</v>
      </c>
      <c r="AB831" s="5" t="s">
        <v>12</v>
      </c>
      <c r="AC831" s="5" t="s">
        <v>12</v>
      </c>
    </row>
    <row r="832" spans="1:29" ht="24.7" x14ac:dyDescent="0.5">
      <c r="A832" s="1"/>
      <c r="B832" s="5">
        <v>784</v>
      </c>
      <c r="C832" s="164"/>
      <c r="D832" s="118">
        <v>1136041</v>
      </c>
      <c r="E832" s="12" t="s">
        <v>1000</v>
      </c>
      <c r="F832" s="11" t="s">
        <v>547</v>
      </c>
      <c r="G832" s="50" t="s">
        <v>126</v>
      </c>
      <c r="H832" s="14" t="s">
        <v>79</v>
      </c>
      <c r="I832" s="5" t="s">
        <v>1103</v>
      </c>
      <c r="J832" s="157" t="s">
        <v>37</v>
      </c>
      <c r="K832" s="8" t="s">
        <v>37</v>
      </c>
      <c r="L832" s="156"/>
      <c r="M832" s="125">
        <f>VLOOKUP(F832,Оглавление!$J$4:$K$39,2,FALSE)</f>
        <v>0</v>
      </c>
      <c r="N832" s="8" t="s">
        <v>37</v>
      </c>
      <c r="O832" s="105"/>
      <c r="P832" s="8" t="s">
        <v>37</v>
      </c>
      <c r="Q832" s="10" t="s">
        <v>1110</v>
      </c>
      <c r="R832" s="14" t="s">
        <v>1175</v>
      </c>
      <c r="S832" s="5" t="s">
        <v>1291</v>
      </c>
      <c r="T832" s="13">
        <v>1238468</v>
      </c>
      <c r="U832" s="13" t="s">
        <v>12</v>
      </c>
      <c r="V832" s="5" t="s">
        <v>12</v>
      </c>
      <c r="W832" s="5" t="s">
        <v>12</v>
      </c>
      <c r="X832" s="5">
        <v>1</v>
      </c>
      <c r="Y832" s="5" t="s">
        <v>12</v>
      </c>
      <c r="Z832" s="5" t="s">
        <v>12</v>
      </c>
      <c r="AA832" s="5" t="s">
        <v>12</v>
      </c>
      <c r="AB832" s="5" t="s">
        <v>12</v>
      </c>
      <c r="AC832" s="5" t="s">
        <v>12</v>
      </c>
    </row>
    <row r="833" spans="1:29" ht="24.7" x14ac:dyDescent="0.5">
      <c r="A833" s="1"/>
      <c r="B833" s="5">
        <v>785</v>
      </c>
      <c r="C833" s="164"/>
      <c r="D833" s="118">
        <v>1136042</v>
      </c>
      <c r="E833" s="12" t="s">
        <v>1001</v>
      </c>
      <c r="F833" s="11" t="s">
        <v>547</v>
      </c>
      <c r="G833" s="50" t="s">
        <v>126</v>
      </c>
      <c r="H833" s="14" t="s">
        <v>79</v>
      </c>
      <c r="I833" s="5" t="s">
        <v>1103</v>
      </c>
      <c r="J833" s="157" t="s">
        <v>37</v>
      </c>
      <c r="K833" s="8" t="s">
        <v>37</v>
      </c>
      <c r="L833" s="156"/>
      <c r="M833" s="125">
        <f>VLOOKUP(F833,Оглавление!$J$4:$K$39,2,FALSE)</f>
        <v>0</v>
      </c>
      <c r="N833" s="8" t="s">
        <v>37</v>
      </c>
      <c r="O833" s="105"/>
      <c r="P833" s="8" t="s">
        <v>37</v>
      </c>
      <c r="Q833" s="10" t="s">
        <v>1110</v>
      </c>
      <c r="R833" s="14" t="s">
        <v>1175</v>
      </c>
      <c r="S833" s="5" t="s">
        <v>1292</v>
      </c>
      <c r="T833" s="13">
        <v>1238470</v>
      </c>
      <c r="U833" s="13" t="s">
        <v>12</v>
      </c>
      <c r="V833" s="5" t="s">
        <v>12</v>
      </c>
      <c r="W833" s="5" t="s">
        <v>12</v>
      </c>
      <c r="X833" s="5">
        <v>1</v>
      </c>
      <c r="Y833" s="5" t="s">
        <v>12</v>
      </c>
      <c r="Z833" s="5" t="s">
        <v>12</v>
      </c>
      <c r="AA833" s="5" t="s">
        <v>12</v>
      </c>
      <c r="AB833" s="5" t="s">
        <v>12</v>
      </c>
      <c r="AC833" s="5" t="s">
        <v>12</v>
      </c>
    </row>
    <row r="834" spans="1:29" ht="24.7" x14ac:dyDescent="0.5">
      <c r="A834" s="1"/>
      <c r="B834" s="5">
        <v>786</v>
      </c>
      <c r="C834" s="164"/>
      <c r="D834" s="118">
        <v>1136043</v>
      </c>
      <c r="E834" s="12" t="s">
        <v>1002</v>
      </c>
      <c r="F834" s="11" t="s">
        <v>547</v>
      </c>
      <c r="G834" s="50" t="s">
        <v>126</v>
      </c>
      <c r="H834" s="14" t="s">
        <v>79</v>
      </c>
      <c r="I834" s="5" t="s">
        <v>1103</v>
      </c>
      <c r="J834" s="157" t="s">
        <v>37</v>
      </c>
      <c r="K834" s="8" t="s">
        <v>37</v>
      </c>
      <c r="L834" s="156"/>
      <c r="M834" s="125">
        <f>VLOOKUP(F834,Оглавление!$J$4:$K$39,2,FALSE)</f>
        <v>0</v>
      </c>
      <c r="N834" s="8" t="s">
        <v>37</v>
      </c>
      <c r="O834" s="105"/>
      <c r="P834" s="8" t="s">
        <v>37</v>
      </c>
      <c r="Q834" s="10" t="s">
        <v>1110</v>
      </c>
      <c r="R834" s="14" t="s">
        <v>1175</v>
      </c>
      <c r="S834" s="5">
        <v>1055526</v>
      </c>
      <c r="T834" s="13">
        <v>1238478</v>
      </c>
      <c r="U834" s="13" t="s">
        <v>12</v>
      </c>
      <c r="V834" s="5" t="s">
        <v>12</v>
      </c>
      <c r="W834" s="5" t="s">
        <v>12</v>
      </c>
      <c r="X834" s="5">
        <v>1</v>
      </c>
      <c r="Y834" s="5" t="s">
        <v>12</v>
      </c>
      <c r="Z834" s="5" t="s">
        <v>12</v>
      </c>
      <c r="AA834" s="5" t="s">
        <v>12</v>
      </c>
      <c r="AB834" s="5" t="s">
        <v>12</v>
      </c>
      <c r="AC834" s="5" t="s">
        <v>12</v>
      </c>
    </row>
    <row r="835" spans="1:29" ht="24.7" x14ac:dyDescent="0.5">
      <c r="A835" s="1"/>
      <c r="B835" s="5">
        <v>787</v>
      </c>
      <c r="C835" s="164"/>
      <c r="D835" s="118">
        <v>1136044</v>
      </c>
      <c r="E835" s="12" t="s">
        <v>1003</v>
      </c>
      <c r="F835" s="11" t="s">
        <v>547</v>
      </c>
      <c r="G835" s="50" t="s">
        <v>126</v>
      </c>
      <c r="H835" s="14" t="s">
        <v>79</v>
      </c>
      <c r="I835" s="5" t="s">
        <v>1103</v>
      </c>
      <c r="J835" s="157" t="s">
        <v>37</v>
      </c>
      <c r="K835" s="8" t="s">
        <v>37</v>
      </c>
      <c r="L835" s="156"/>
      <c r="M835" s="125">
        <f>VLOOKUP(F835,Оглавление!$J$4:$K$39,2,FALSE)</f>
        <v>0</v>
      </c>
      <c r="N835" s="8" t="s">
        <v>37</v>
      </c>
      <c r="O835" s="105"/>
      <c r="P835" s="8" t="s">
        <v>37</v>
      </c>
      <c r="Q835" s="10" t="s">
        <v>1110</v>
      </c>
      <c r="R835" s="14" t="s">
        <v>1175</v>
      </c>
      <c r="S835" s="5">
        <v>1057313</v>
      </c>
      <c r="T835" s="13">
        <v>1238479</v>
      </c>
      <c r="U835" s="13" t="s">
        <v>12</v>
      </c>
      <c r="V835" s="5" t="s">
        <v>12</v>
      </c>
      <c r="W835" s="5" t="s">
        <v>12</v>
      </c>
      <c r="X835" s="5">
        <v>1</v>
      </c>
      <c r="Y835" s="5" t="s">
        <v>12</v>
      </c>
      <c r="Z835" s="5" t="s">
        <v>12</v>
      </c>
      <c r="AA835" s="5" t="s">
        <v>12</v>
      </c>
      <c r="AB835" s="5" t="s">
        <v>12</v>
      </c>
      <c r="AC835" s="5" t="s">
        <v>12</v>
      </c>
    </row>
    <row r="836" spans="1:29" ht="24.7" x14ac:dyDescent="0.5">
      <c r="A836" s="1"/>
      <c r="B836" s="5">
        <v>788</v>
      </c>
      <c r="C836" s="5"/>
      <c r="D836" s="118">
        <v>1136941</v>
      </c>
      <c r="E836" s="12" t="s">
        <v>1004</v>
      </c>
      <c r="F836" s="11" t="s">
        <v>547</v>
      </c>
      <c r="G836" s="50" t="s">
        <v>126</v>
      </c>
      <c r="H836" s="14" t="s">
        <v>79</v>
      </c>
      <c r="I836" s="5" t="s">
        <v>1103</v>
      </c>
      <c r="J836" s="157" t="s">
        <v>37</v>
      </c>
      <c r="K836" s="8" t="s">
        <v>37</v>
      </c>
      <c r="L836" s="156"/>
      <c r="M836" s="125">
        <f>VLOOKUP(F836,Оглавление!$J$4:$K$39,2,FALSE)</f>
        <v>0</v>
      </c>
      <c r="N836" s="8" t="s">
        <v>37</v>
      </c>
      <c r="O836" s="105"/>
      <c r="P836" s="8" t="s">
        <v>37</v>
      </c>
      <c r="Q836" s="10" t="s">
        <v>1110</v>
      </c>
      <c r="R836" s="14" t="s">
        <v>1293</v>
      </c>
      <c r="S836" s="5" t="s">
        <v>12</v>
      </c>
      <c r="T836" s="13" t="s">
        <v>12</v>
      </c>
      <c r="U836" s="13" t="s">
        <v>12</v>
      </c>
      <c r="V836" s="5" t="s">
        <v>12</v>
      </c>
      <c r="W836" s="5" t="s">
        <v>12</v>
      </c>
      <c r="X836" s="5">
        <v>1</v>
      </c>
      <c r="Y836" s="5" t="s">
        <v>12</v>
      </c>
      <c r="Z836" s="5" t="s">
        <v>12</v>
      </c>
      <c r="AA836" s="5" t="s">
        <v>12</v>
      </c>
      <c r="AB836" s="5" t="s">
        <v>12</v>
      </c>
      <c r="AC836" s="5" t="s">
        <v>12</v>
      </c>
    </row>
    <row r="837" spans="1:29" ht="24.7" x14ac:dyDescent="0.5">
      <c r="A837" s="1"/>
      <c r="B837" s="5">
        <v>789</v>
      </c>
      <c r="C837" s="5"/>
      <c r="D837" s="118">
        <v>1136045</v>
      </c>
      <c r="E837" s="12" t="s">
        <v>1005</v>
      </c>
      <c r="F837" s="11" t="s">
        <v>547</v>
      </c>
      <c r="G837" s="50" t="s">
        <v>126</v>
      </c>
      <c r="H837" s="14" t="s">
        <v>79</v>
      </c>
      <c r="I837" s="5" t="s">
        <v>1103</v>
      </c>
      <c r="J837" s="157" t="s">
        <v>37</v>
      </c>
      <c r="K837" s="8" t="s">
        <v>37</v>
      </c>
      <c r="L837" s="156"/>
      <c r="M837" s="125">
        <f>VLOOKUP(F837,Оглавление!$J$4:$K$39,2,FALSE)</f>
        <v>0</v>
      </c>
      <c r="N837" s="8" t="s">
        <v>37</v>
      </c>
      <c r="O837" s="105"/>
      <c r="P837" s="8" t="s">
        <v>37</v>
      </c>
      <c r="Q837" s="10" t="s">
        <v>1110</v>
      </c>
      <c r="R837" s="14" t="s">
        <v>1293</v>
      </c>
      <c r="S837" s="5" t="s">
        <v>12</v>
      </c>
      <c r="T837" s="13" t="s">
        <v>12</v>
      </c>
      <c r="U837" s="13" t="s">
        <v>12</v>
      </c>
      <c r="V837" s="5" t="s">
        <v>12</v>
      </c>
      <c r="W837" s="5" t="s">
        <v>12</v>
      </c>
      <c r="X837" s="5">
        <v>1</v>
      </c>
      <c r="Y837" s="5" t="s">
        <v>12</v>
      </c>
      <c r="Z837" s="5" t="s">
        <v>12</v>
      </c>
      <c r="AA837" s="5" t="s">
        <v>12</v>
      </c>
      <c r="AB837" s="5" t="s">
        <v>12</v>
      </c>
      <c r="AC837" s="5" t="s">
        <v>12</v>
      </c>
    </row>
    <row r="838" spans="1:29" x14ac:dyDescent="0.5">
      <c r="A838" s="1"/>
      <c r="B838" s="5">
        <v>790</v>
      </c>
      <c r="C838" s="148" t="s">
        <v>68</v>
      </c>
      <c r="D838" s="137"/>
      <c r="E838" s="137"/>
      <c r="F838" s="138"/>
      <c r="G838" s="139"/>
      <c r="H838" s="137"/>
      <c r="I838" s="22"/>
      <c r="J838" s="159"/>
      <c r="K838" s="140"/>
      <c r="L838" s="140"/>
      <c r="M838" s="140"/>
      <c r="N838" s="140"/>
      <c r="O838" s="141"/>
      <c r="P838" s="140"/>
      <c r="Q838" s="22"/>
      <c r="R838" s="74"/>
      <c r="S838" s="21"/>
      <c r="T838" s="21"/>
      <c r="U838" s="21"/>
      <c r="V838" s="22"/>
      <c r="W838" s="22"/>
      <c r="X838" s="22"/>
      <c r="Y838" s="22"/>
      <c r="Z838" s="22"/>
      <c r="AA838" s="22"/>
      <c r="AB838" s="22"/>
      <c r="AC838" s="22"/>
    </row>
    <row r="839" spans="1:29" ht="24.7" x14ac:dyDescent="0.5">
      <c r="A839" s="1"/>
      <c r="B839" s="5">
        <v>791</v>
      </c>
      <c r="C839" s="164"/>
      <c r="D839" s="118">
        <v>1136593</v>
      </c>
      <c r="E839" s="12" t="s">
        <v>1006</v>
      </c>
      <c r="F839" s="11" t="s">
        <v>547</v>
      </c>
      <c r="G839" s="18" t="s">
        <v>154</v>
      </c>
      <c r="H839" s="10" t="s">
        <v>54</v>
      </c>
      <c r="I839" s="5" t="s">
        <v>1103</v>
      </c>
      <c r="J839" s="157">
        <v>21961</v>
      </c>
      <c r="K839" s="8">
        <v>18667</v>
      </c>
      <c r="L839" s="156">
        <f t="shared" ref="L839:L849" si="63">ROUND(K839/J839-1,2)</f>
        <v>-0.15</v>
      </c>
      <c r="M839" s="125">
        <f>VLOOKUP(F839,Оглавление!$J$4:$K$39,2,FALSE)</f>
        <v>0</v>
      </c>
      <c r="N839" s="8">
        <f t="shared" ref="N839:N902" si="64">K839*(1-M839)</f>
        <v>18667</v>
      </c>
      <c r="O839" s="105"/>
      <c r="P839" s="8">
        <f t="shared" ref="P839:P849" si="65">N839*O839</f>
        <v>0</v>
      </c>
      <c r="Q839" s="5" t="s">
        <v>1109</v>
      </c>
      <c r="R839" s="14" t="s">
        <v>1107</v>
      </c>
      <c r="S839" s="13">
        <v>1093473</v>
      </c>
      <c r="T839" s="5" t="s">
        <v>12</v>
      </c>
      <c r="U839" s="5" t="s">
        <v>12</v>
      </c>
      <c r="V839" s="5">
        <v>11.5</v>
      </c>
      <c r="W839" s="5">
        <v>4.4165000000000003E-2</v>
      </c>
      <c r="X839" s="5">
        <v>1</v>
      </c>
      <c r="Y839" s="5">
        <v>550</v>
      </c>
      <c r="Z839" s="5">
        <v>730</v>
      </c>
      <c r="AA839" s="5">
        <v>110</v>
      </c>
      <c r="AB839" s="5">
        <v>11.5</v>
      </c>
      <c r="AC839" s="5">
        <v>4.4165000000000003E-2</v>
      </c>
    </row>
    <row r="840" spans="1:29" ht="24.7" x14ac:dyDescent="0.5">
      <c r="A840" s="1"/>
      <c r="B840" s="5">
        <v>792</v>
      </c>
      <c r="C840" s="164"/>
      <c r="D840" s="118">
        <v>1136594</v>
      </c>
      <c r="E840" s="12" t="s">
        <v>1007</v>
      </c>
      <c r="F840" s="11" t="s">
        <v>547</v>
      </c>
      <c r="G840" s="18" t="s">
        <v>154</v>
      </c>
      <c r="H840" s="10" t="s">
        <v>54</v>
      </c>
      <c r="I840" s="5" t="s">
        <v>1103</v>
      </c>
      <c r="J840" s="157">
        <v>25283</v>
      </c>
      <c r="K840" s="8">
        <v>21491</v>
      </c>
      <c r="L840" s="156">
        <f t="shared" si="63"/>
        <v>-0.15</v>
      </c>
      <c r="M840" s="125">
        <f>VLOOKUP(F840,Оглавление!$J$4:$K$39,2,FALSE)</f>
        <v>0</v>
      </c>
      <c r="N840" s="8">
        <f t="shared" si="64"/>
        <v>21491</v>
      </c>
      <c r="O840" s="105"/>
      <c r="P840" s="8">
        <f t="shared" si="65"/>
        <v>0</v>
      </c>
      <c r="Q840" s="5" t="s">
        <v>1109</v>
      </c>
      <c r="R840" s="14" t="s">
        <v>1107</v>
      </c>
      <c r="S840" s="13">
        <v>1093474</v>
      </c>
      <c r="T840" s="5" t="s">
        <v>12</v>
      </c>
      <c r="U840" s="5" t="s">
        <v>12</v>
      </c>
      <c r="V840" s="5">
        <v>14</v>
      </c>
      <c r="W840" s="5">
        <v>5.6210000000000003E-2</v>
      </c>
      <c r="X840" s="5">
        <v>1</v>
      </c>
      <c r="Y840" s="5">
        <v>700</v>
      </c>
      <c r="Z840" s="5">
        <v>730</v>
      </c>
      <c r="AA840" s="5">
        <v>110</v>
      </c>
      <c r="AB840" s="5">
        <v>14</v>
      </c>
      <c r="AC840" s="5">
        <v>5.6210000000000003E-2</v>
      </c>
    </row>
    <row r="841" spans="1:29" ht="24.7" x14ac:dyDescent="0.5">
      <c r="A841" s="1"/>
      <c r="B841" s="5">
        <v>793</v>
      </c>
      <c r="C841" s="164"/>
      <c r="D841" s="118">
        <v>1136595</v>
      </c>
      <c r="E841" s="12" t="s">
        <v>1008</v>
      </c>
      <c r="F841" s="11" t="s">
        <v>547</v>
      </c>
      <c r="G841" s="18" t="s">
        <v>154</v>
      </c>
      <c r="H841" s="10" t="s">
        <v>54</v>
      </c>
      <c r="I841" s="5" t="s">
        <v>1103</v>
      </c>
      <c r="J841" s="157">
        <v>28973</v>
      </c>
      <c r="K841" s="8">
        <v>24627</v>
      </c>
      <c r="L841" s="156">
        <f t="shared" si="63"/>
        <v>-0.15</v>
      </c>
      <c r="M841" s="125">
        <f>VLOOKUP(F841,Оглавление!$J$4:$K$39,2,FALSE)</f>
        <v>0</v>
      </c>
      <c r="N841" s="8">
        <f t="shared" si="64"/>
        <v>24627</v>
      </c>
      <c r="O841" s="105"/>
      <c r="P841" s="8">
        <f t="shared" si="65"/>
        <v>0</v>
      </c>
      <c r="Q841" s="5" t="s">
        <v>1109</v>
      </c>
      <c r="R841" s="14" t="s">
        <v>1107</v>
      </c>
      <c r="S841" s="13">
        <v>1093475</v>
      </c>
      <c r="T841" s="5" t="s">
        <v>12</v>
      </c>
      <c r="U841" s="5" t="s">
        <v>12</v>
      </c>
      <c r="V841" s="5">
        <v>16</v>
      </c>
      <c r="W841" s="5">
        <v>6.8254999999999996E-2</v>
      </c>
      <c r="X841" s="5">
        <v>1</v>
      </c>
      <c r="Y841" s="5">
        <v>850</v>
      </c>
      <c r="Z841" s="5">
        <v>730</v>
      </c>
      <c r="AA841" s="5">
        <v>110</v>
      </c>
      <c r="AB841" s="5">
        <v>16</v>
      </c>
      <c r="AC841" s="5">
        <v>6.8254999999999996E-2</v>
      </c>
    </row>
    <row r="842" spans="1:29" ht="24.7" x14ac:dyDescent="0.5">
      <c r="A842" s="1"/>
      <c r="B842" s="5">
        <v>794</v>
      </c>
      <c r="C842" s="164"/>
      <c r="D842" s="118">
        <v>1136596</v>
      </c>
      <c r="E842" s="12" t="s">
        <v>1009</v>
      </c>
      <c r="F842" s="11" t="s">
        <v>547</v>
      </c>
      <c r="G842" s="18" t="s">
        <v>154</v>
      </c>
      <c r="H842" s="10" t="s">
        <v>54</v>
      </c>
      <c r="I842" s="5" t="s">
        <v>1103</v>
      </c>
      <c r="J842" s="157">
        <v>32296</v>
      </c>
      <c r="K842" s="8">
        <v>27452</v>
      </c>
      <c r="L842" s="156">
        <f t="shared" si="63"/>
        <v>-0.15</v>
      </c>
      <c r="M842" s="125">
        <f>VLOOKUP(F842,Оглавление!$J$4:$K$39,2,FALSE)</f>
        <v>0</v>
      </c>
      <c r="N842" s="8">
        <f t="shared" si="64"/>
        <v>27452</v>
      </c>
      <c r="O842" s="105"/>
      <c r="P842" s="8">
        <f t="shared" si="65"/>
        <v>0</v>
      </c>
      <c r="Q842" s="5" t="s">
        <v>1106</v>
      </c>
      <c r="R842" s="14" t="s">
        <v>1107</v>
      </c>
      <c r="S842" s="13">
        <v>1093476</v>
      </c>
      <c r="T842" s="5" t="s">
        <v>12</v>
      </c>
      <c r="U842" s="5" t="s">
        <v>12</v>
      </c>
      <c r="V842" s="5">
        <v>17.5</v>
      </c>
      <c r="W842" s="5">
        <v>8.0299999999999996E-2</v>
      </c>
      <c r="X842" s="5">
        <v>1</v>
      </c>
      <c r="Y842" s="5">
        <v>1000</v>
      </c>
      <c r="Z842" s="5">
        <v>730</v>
      </c>
      <c r="AA842" s="5">
        <v>110</v>
      </c>
      <c r="AB842" s="5">
        <v>17.5</v>
      </c>
      <c r="AC842" s="5">
        <v>8.0299999999999996E-2</v>
      </c>
    </row>
    <row r="843" spans="1:29" ht="24.7" x14ac:dyDescent="0.5">
      <c r="A843" s="1"/>
      <c r="B843" s="5">
        <v>795</v>
      </c>
      <c r="C843" s="164"/>
      <c r="D843" s="118">
        <v>1136597</v>
      </c>
      <c r="E843" s="12" t="s">
        <v>1010</v>
      </c>
      <c r="F843" s="11" t="s">
        <v>547</v>
      </c>
      <c r="G843" s="18" t="s">
        <v>154</v>
      </c>
      <c r="H843" s="10" t="s">
        <v>54</v>
      </c>
      <c r="I843" s="5" t="s">
        <v>1103</v>
      </c>
      <c r="J843" s="157">
        <v>35617</v>
      </c>
      <c r="K843" s="8">
        <v>30274</v>
      </c>
      <c r="L843" s="156">
        <f t="shared" si="63"/>
        <v>-0.15</v>
      </c>
      <c r="M843" s="125">
        <f>VLOOKUP(F843,Оглавление!$J$4:$K$39,2,FALSE)</f>
        <v>0</v>
      </c>
      <c r="N843" s="8">
        <f t="shared" si="64"/>
        <v>30274</v>
      </c>
      <c r="O843" s="105"/>
      <c r="P843" s="8">
        <f t="shared" si="65"/>
        <v>0</v>
      </c>
      <c r="Q843" s="5" t="s">
        <v>1110</v>
      </c>
      <c r="R843" s="14" t="s">
        <v>1107</v>
      </c>
      <c r="S843" s="13">
        <v>1093477</v>
      </c>
      <c r="T843" s="5" t="s">
        <v>12</v>
      </c>
      <c r="U843" s="5" t="s">
        <v>12</v>
      </c>
      <c r="V843" s="5">
        <v>20</v>
      </c>
      <c r="W843" s="5">
        <v>9.2344999999999997E-2</v>
      </c>
      <c r="X843" s="5">
        <v>1</v>
      </c>
      <c r="Y843" s="5">
        <v>1150</v>
      </c>
      <c r="Z843" s="5">
        <v>730</v>
      </c>
      <c r="AA843" s="5">
        <v>110</v>
      </c>
      <c r="AB843" s="5">
        <v>20</v>
      </c>
      <c r="AC843" s="5">
        <v>9.2344999999999997E-2</v>
      </c>
    </row>
    <row r="844" spans="1:29" ht="24.7" x14ac:dyDescent="0.5">
      <c r="A844" s="1"/>
      <c r="B844" s="5">
        <v>796</v>
      </c>
      <c r="C844" s="164"/>
      <c r="D844" s="118">
        <v>1136598</v>
      </c>
      <c r="E844" s="12" t="s">
        <v>1011</v>
      </c>
      <c r="F844" s="11" t="s">
        <v>547</v>
      </c>
      <c r="G844" s="18" t="s">
        <v>154</v>
      </c>
      <c r="H844" s="10" t="s">
        <v>54</v>
      </c>
      <c r="I844" s="5" t="s">
        <v>1103</v>
      </c>
      <c r="J844" s="157">
        <v>42261</v>
      </c>
      <c r="K844" s="8">
        <v>35922</v>
      </c>
      <c r="L844" s="156">
        <f t="shared" si="63"/>
        <v>-0.15</v>
      </c>
      <c r="M844" s="125">
        <f>VLOOKUP(F844,Оглавление!$J$4:$K$39,2,FALSE)</f>
        <v>0</v>
      </c>
      <c r="N844" s="8">
        <f t="shared" si="64"/>
        <v>35922</v>
      </c>
      <c r="O844" s="105"/>
      <c r="P844" s="8">
        <f t="shared" si="65"/>
        <v>0</v>
      </c>
      <c r="Q844" s="5" t="s">
        <v>1110</v>
      </c>
      <c r="R844" s="14" t="s">
        <v>1107</v>
      </c>
      <c r="S844" s="13">
        <v>1093478</v>
      </c>
      <c r="T844" s="5" t="s">
        <v>12</v>
      </c>
      <c r="U844" s="5" t="s">
        <v>12</v>
      </c>
      <c r="V844" s="5">
        <v>16.04</v>
      </c>
      <c r="W844" s="5">
        <v>0.12358</v>
      </c>
      <c r="X844" s="5">
        <v>1</v>
      </c>
      <c r="Y844" s="5">
        <v>1300</v>
      </c>
      <c r="Z844" s="5">
        <v>730</v>
      </c>
      <c r="AA844" s="5">
        <v>110</v>
      </c>
      <c r="AB844" s="5">
        <v>16.04</v>
      </c>
      <c r="AC844" s="5">
        <v>0.10439</v>
      </c>
    </row>
    <row r="845" spans="1:29" ht="24.7" x14ac:dyDescent="0.5">
      <c r="A845" s="1"/>
      <c r="B845" s="5">
        <v>797</v>
      </c>
      <c r="C845" s="164"/>
      <c r="D845" s="118">
        <v>1136599</v>
      </c>
      <c r="E845" s="12" t="s">
        <v>1012</v>
      </c>
      <c r="F845" s="11" t="s">
        <v>547</v>
      </c>
      <c r="G845" s="18" t="s">
        <v>154</v>
      </c>
      <c r="H845" s="10" t="s">
        <v>54</v>
      </c>
      <c r="I845" s="5" t="s">
        <v>1103</v>
      </c>
      <c r="J845" s="157">
        <v>26493</v>
      </c>
      <c r="K845" s="8">
        <v>19870</v>
      </c>
      <c r="L845" s="156">
        <f t="shared" si="63"/>
        <v>-0.25</v>
      </c>
      <c r="M845" s="125">
        <f>VLOOKUP(F845,Оглавление!$J$4:$K$39,2,FALSE)</f>
        <v>0</v>
      </c>
      <c r="N845" s="8">
        <f t="shared" si="64"/>
        <v>19870</v>
      </c>
      <c r="O845" s="105"/>
      <c r="P845" s="8">
        <f t="shared" si="65"/>
        <v>0</v>
      </c>
      <c r="Q845" s="5" t="s">
        <v>1109</v>
      </c>
      <c r="R845" s="14" t="s">
        <v>1107</v>
      </c>
      <c r="S845" s="13">
        <v>1046996</v>
      </c>
      <c r="T845" s="5" t="s">
        <v>12</v>
      </c>
      <c r="U845" s="5" t="s">
        <v>12</v>
      </c>
      <c r="V845" s="5">
        <v>9.33</v>
      </c>
      <c r="W845" s="5">
        <v>8.0426999999999998E-2</v>
      </c>
      <c r="X845" s="5">
        <v>1</v>
      </c>
      <c r="Y845" s="5">
        <v>555</v>
      </c>
      <c r="Z845" s="5">
        <v>810</v>
      </c>
      <c r="AA845" s="5">
        <v>160</v>
      </c>
      <c r="AB845" s="5">
        <v>9.33</v>
      </c>
      <c r="AC845" s="5">
        <v>7.1928000000000006E-2</v>
      </c>
    </row>
    <row r="846" spans="1:29" ht="24.7" x14ac:dyDescent="0.5">
      <c r="A846" s="1"/>
      <c r="B846" s="5">
        <v>798</v>
      </c>
      <c r="C846" s="164"/>
      <c r="D846" s="118">
        <v>1136600</v>
      </c>
      <c r="E846" s="12" t="s">
        <v>1013</v>
      </c>
      <c r="F846" s="11" t="s">
        <v>547</v>
      </c>
      <c r="G846" s="18" t="s">
        <v>154</v>
      </c>
      <c r="H846" s="10" t="s">
        <v>54</v>
      </c>
      <c r="I846" s="5" t="s">
        <v>1103</v>
      </c>
      <c r="J846" s="157">
        <v>31023</v>
      </c>
      <c r="K846" s="8">
        <v>23267</v>
      </c>
      <c r="L846" s="156">
        <f t="shared" si="63"/>
        <v>-0.25</v>
      </c>
      <c r="M846" s="125">
        <f>VLOOKUP(F846,Оглавление!$J$4:$K$39,2,FALSE)</f>
        <v>0</v>
      </c>
      <c r="N846" s="8">
        <f t="shared" si="64"/>
        <v>23267</v>
      </c>
      <c r="O846" s="105"/>
      <c r="P846" s="8">
        <f t="shared" si="65"/>
        <v>0</v>
      </c>
      <c r="Q846" s="5" t="s">
        <v>1109</v>
      </c>
      <c r="R846" s="14" t="s">
        <v>1107</v>
      </c>
      <c r="S846" s="13">
        <v>1046997</v>
      </c>
      <c r="T846" s="5" t="s">
        <v>12</v>
      </c>
      <c r="U846" s="5" t="s">
        <v>12</v>
      </c>
      <c r="V846" s="5">
        <v>14.5</v>
      </c>
      <c r="W846" s="5">
        <v>9.1368000000000005E-2</v>
      </c>
      <c r="X846" s="5">
        <v>1</v>
      </c>
      <c r="Y846" s="5">
        <v>705</v>
      </c>
      <c r="Z846" s="5">
        <v>810</v>
      </c>
      <c r="AA846" s="5">
        <v>160</v>
      </c>
      <c r="AB846" s="5">
        <v>14.5</v>
      </c>
      <c r="AC846" s="5">
        <v>9.1368000000000005E-2</v>
      </c>
    </row>
    <row r="847" spans="1:29" ht="24.7" x14ac:dyDescent="0.5">
      <c r="A847" s="1"/>
      <c r="B847" s="5">
        <v>799</v>
      </c>
      <c r="C847" s="164"/>
      <c r="D847" s="118">
        <v>1136601</v>
      </c>
      <c r="E847" s="12" t="s">
        <v>1014</v>
      </c>
      <c r="F847" s="11" t="s">
        <v>547</v>
      </c>
      <c r="G847" s="18" t="s">
        <v>154</v>
      </c>
      <c r="H847" s="10" t="s">
        <v>54</v>
      </c>
      <c r="I847" s="5" t="s">
        <v>1103</v>
      </c>
      <c r="J847" s="157">
        <v>31372</v>
      </c>
      <c r="K847" s="8">
        <v>23529</v>
      </c>
      <c r="L847" s="156">
        <f t="shared" si="63"/>
        <v>-0.25</v>
      </c>
      <c r="M847" s="125">
        <f>VLOOKUP(F847,Оглавление!$J$4:$K$39,2,FALSE)</f>
        <v>0</v>
      </c>
      <c r="N847" s="8">
        <f t="shared" si="64"/>
        <v>23529</v>
      </c>
      <c r="O847" s="105"/>
      <c r="P847" s="8">
        <f t="shared" si="65"/>
        <v>0</v>
      </c>
      <c r="Q847" s="5" t="s">
        <v>1109</v>
      </c>
      <c r="R847" s="14" t="s">
        <v>1107</v>
      </c>
      <c r="S847" s="13">
        <v>1046998</v>
      </c>
      <c r="T847" s="5" t="s">
        <v>12</v>
      </c>
      <c r="U847" s="5" t="s">
        <v>12</v>
      </c>
      <c r="V847" s="5">
        <v>12.19</v>
      </c>
      <c r="W847" s="5">
        <v>0.110058</v>
      </c>
      <c r="X847" s="5">
        <v>1</v>
      </c>
      <c r="Y847" s="5">
        <v>785</v>
      </c>
      <c r="Z847" s="5">
        <v>810</v>
      </c>
      <c r="AA847" s="5">
        <v>160</v>
      </c>
      <c r="AB847" s="5">
        <v>12.19</v>
      </c>
      <c r="AC847" s="5">
        <v>0.10173599999999999</v>
      </c>
    </row>
    <row r="848" spans="1:29" ht="24.7" x14ac:dyDescent="0.5">
      <c r="A848" s="1"/>
      <c r="B848" s="5">
        <v>800</v>
      </c>
      <c r="C848" s="164"/>
      <c r="D848" s="118">
        <v>1136602</v>
      </c>
      <c r="E848" s="12" t="s">
        <v>1015</v>
      </c>
      <c r="F848" s="11" t="s">
        <v>547</v>
      </c>
      <c r="G848" s="18" t="s">
        <v>154</v>
      </c>
      <c r="H848" s="10" t="s">
        <v>54</v>
      </c>
      <c r="I848" s="5" t="s">
        <v>1103</v>
      </c>
      <c r="J848" s="157">
        <v>38511</v>
      </c>
      <c r="K848" s="8">
        <v>28883</v>
      </c>
      <c r="L848" s="156">
        <f t="shared" si="63"/>
        <v>-0.25</v>
      </c>
      <c r="M848" s="125">
        <f>VLOOKUP(F848,Оглавление!$J$4:$K$39,2,FALSE)</f>
        <v>0</v>
      </c>
      <c r="N848" s="8">
        <f t="shared" si="64"/>
        <v>28883</v>
      </c>
      <c r="O848" s="105"/>
      <c r="P848" s="8">
        <f t="shared" si="65"/>
        <v>0</v>
      </c>
      <c r="Q848" s="5" t="s">
        <v>1109</v>
      </c>
      <c r="R848" s="14" t="s">
        <v>1107</v>
      </c>
      <c r="S848" s="13">
        <v>1046999</v>
      </c>
      <c r="T848" s="5" t="s">
        <v>12</v>
      </c>
      <c r="U848" s="5" t="s">
        <v>12</v>
      </c>
      <c r="V848" s="5">
        <v>18</v>
      </c>
      <c r="W848" s="5">
        <v>0.12311999999999999</v>
      </c>
      <c r="X848" s="5">
        <v>1</v>
      </c>
      <c r="Y848" s="5">
        <v>950</v>
      </c>
      <c r="Z848" s="5">
        <v>810</v>
      </c>
      <c r="AA848" s="5">
        <v>160</v>
      </c>
      <c r="AB848" s="5">
        <v>18</v>
      </c>
      <c r="AC848" s="5">
        <v>0.12311999999999999</v>
      </c>
    </row>
    <row r="849" spans="1:29" ht="24.7" x14ac:dyDescent="0.5">
      <c r="A849" s="1"/>
      <c r="B849" s="5">
        <v>801</v>
      </c>
      <c r="C849" s="164"/>
      <c r="D849" s="118">
        <v>1136063</v>
      </c>
      <c r="E849" s="7" t="s">
        <v>1016</v>
      </c>
      <c r="F849" s="11" t="s">
        <v>547</v>
      </c>
      <c r="G849" s="18" t="s">
        <v>154</v>
      </c>
      <c r="H849" s="10" t="s">
        <v>54</v>
      </c>
      <c r="I849" s="5" t="s">
        <v>1103</v>
      </c>
      <c r="J849" s="157">
        <v>44398</v>
      </c>
      <c r="K849" s="8">
        <v>33299</v>
      </c>
      <c r="L849" s="156">
        <f t="shared" si="63"/>
        <v>-0.25</v>
      </c>
      <c r="M849" s="125">
        <f>VLOOKUP(F849,Оглавление!$J$4:$K$39,2,FALSE)</f>
        <v>0</v>
      </c>
      <c r="N849" s="8">
        <f t="shared" si="64"/>
        <v>33299</v>
      </c>
      <c r="O849" s="105"/>
      <c r="P849" s="8">
        <f t="shared" si="65"/>
        <v>0</v>
      </c>
      <c r="Q849" s="5" t="s">
        <v>1110</v>
      </c>
      <c r="R849" s="14" t="s">
        <v>1107</v>
      </c>
      <c r="S849" s="5">
        <v>1045481</v>
      </c>
      <c r="T849" s="5" t="s">
        <v>12</v>
      </c>
      <c r="U849" s="5" t="s">
        <v>12</v>
      </c>
      <c r="V849" s="5">
        <v>16</v>
      </c>
      <c r="W849" s="5">
        <v>0.16847999999999999</v>
      </c>
      <c r="X849" s="5">
        <v>1</v>
      </c>
      <c r="Y849" s="5">
        <v>1300</v>
      </c>
      <c r="Z849" s="5">
        <v>810</v>
      </c>
      <c r="AA849" s="5">
        <v>160</v>
      </c>
      <c r="AB849" s="5">
        <v>16</v>
      </c>
      <c r="AC849" s="5">
        <v>0.16847999999999999</v>
      </c>
    </row>
    <row r="850" spans="1:29" x14ac:dyDescent="0.5">
      <c r="A850" s="1"/>
      <c r="B850" s="5">
        <v>802</v>
      </c>
      <c r="C850" s="148" t="s">
        <v>69</v>
      </c>
      <c r="D850" s="137"/>
      <c r="E850" s="137"/>
      <c r="F850" s="138"/>
      <c r="G850" s="139"/>
      <c r="H850" s="137"/>
      <c r="I850" s="22"/>
      <c r="J850" s="159"/>
      <c r="K850" s="140"/>
      <c r="L850" s="140"/>
      <c r="M850" s="140"/>
      <c r="N850" s="140"/>
      <c r="O850" s="141"/>
      <c r="P850" s="140"/>
      <c r="Q850" s="22"/>
      <c r="R850" s="74"/>
      <c r="S850" s="21"/>
      <c r="T850" s="21"/>
      <c r="U850" s="21"/>
      <c r="V850" s="22"/>
      <c r="W850" s="22"/>
      <c r="X850" s="22"/>
      <c r="Y850" s="22"/>
      <c r="Z850" s="22"/>
      <c r="AA850" s="22"/>
      <c r="AB850" s="22"/>
      <c r="AC850" s="22"/>
    </row>
    <row r="851" spans="1:29" ht="37.5" customHeight="1" x14ac:dyDescent="0.5">
      <c r="A851" s="1"/>
      <c r="B851" s="5">
        <v>803</v>
      </c>
      <c r="C851" s="164"/>
      <c r="D851" s="118">
        <v>1237832</v>
      </c>
      <c r="E851" s="12" t="s">
        <v>1017</v>
      </c>
      <c r="F851" s="11" t="s">
        <v>547</v>
      </c>
      <c r="G851" s="18" t="s">
        <v>163</v>
      </c>
      <c r="H851" s="14" t="s">
        <v>79</v>
      </c>
      <c r="I851" s="5" t="s">
        <v>1103</v>
      </c>
      <c r="J851" s="157">
        <v>56832</v>
      </c>
      <c r="K851" s="8">
        <v>59674</v>
      </c>
      <c r="L851" s="156">
        <f t="shared" ref="L851:L853" si="66">ROUND(K851/J851-1,2)</f>
        <v>0.05</v>
      </c>
      <c r="M851" s="125">
        <f>VLOOKUP(F851,Оглавление!$J$4:$K$39,2,FALSE)</f>
        <v>0</v>
      </c>
      <c r="N851" s="8">
        <f t="shared" si="64"/>
        <v>59674</v>
      </c>
      <c r="O851" s="105"/>
      <c r="P851" s="8">
        <f>N851*O851</f>
        <v>0</v>
      </c>
      <c r="Q851" s="5" t="s">
        <v>1106</v>
      </c>
      <c r="R851" s="14" t="s">
        <v>1107</v>
      </c>
      <c r="S851" s="5">
        <v>1136100</v>
      </c>
      <c r="T851" s="5" t="s">
        <v>12</v>
      </c>
      <c r="U851" s="5" t="s">
        <v>12</v>
      </c>
      <c r="V851" s="5">
        <v>4.6150000000000002</v>
      </c>
      <c r="W851" s="5">
        <v>1.0492E-2</v>
      </c>
      <c r="X851" s="5">
        <v>1</v>
      </c>
      <c r="Y851" s="5">
        <v>305</v>
      </c>
      <c r="Z851" s="5">
        <v>160</v>
      </c>
      <c r="AA851" s="5">
        <v>215</v>
      </c>
      <c r="AB851" s="5">
        <v>4.6150000000000002</v>
      </c>
      <c r="AC851" s="5">
        <v>1.0492E-2</v>
      </c>
    </row>
    <row r="852" spans="1:29" ht="37.5" customHeight="1" x14ac:dyDescent="0.5">
      <c r="A852" s="1"/>
      <c r="B852" s="5">
        <v>804</v>
      </c>
      <c r="C852" s="164"/>
      <c r="D852" s="118">
        <v>1237831</v>
      </c>
      <c r="E852" s="68" t="s">
        <v>1018</v>
      </c>
      <c r="F852" s="11" t="s">
        <v>547</v>
      </c>
      <c r="G852" s="18" t="s">
        <v>163</v>
      </c>
      <c r="H852" s="14" t="s">
        <v>79</v>
      </c>
      <c r="I852" s="5" t="s">
        <v>1103</v>
      </c>
      <c r="J852" s="157">
        <v>36499</v>
      </c>
      <c r="K852" s="8">
        <v>38324</v>
      </c>
      <c r="L852" s="156">
        <f t="shared" si="66"/>
        <v>0.05</v>
      </c>
      <c r="M852" s="125">
        <f>VLOOKUP(F852,Оглавление!$J$4:$K$39,2,FALSE)</f>
        <v>0</v>
      </c>
      <c r="N852" s="8">
        <f t="shared" si="64"/>
        <v>38324</v>
      </c>
      <c r="O852" s="105"/>
      <c r="P852" s="8">
        <f>N852*O852</f>
        <v>0</v>
      </c>
      <c r="Q852" s="5" t="s">
        <v>1106</v>
      </c>
      <c r="R852" s="14" t="s">
        <v>1107</v>
      </c>
      <c r="S852" s="5">
        <v>1135960</v>
      </c>
      <c r="T852" s="5" t="s">
        <v>12</v>
      </c>
      <c r="U852" s="5" t="s">
        <v>12</v>
      </c>
      <c r="V852" s="5">
        <v>2.5</v>
      </c>
      <c r="W852" s="5">
        <v>4.823E-3</v>
      </c>
      <c r="X852" s="5">
        <v>1</v>
      </c>
      <c r="Y852" s="5">
        <v>265</v>
      </c>
      <c r="Z852" s="5">
        <v>140</v>
      </c>
      <c r="AA852" s="5">
        <v>130</v>
      </c>
      <c r="AB852" s="5">
        <v>2.5</v>
      </c>
      <c r="AC852" s="5">
        <v>4.823E-3</v>
      </c>
    </row>
    <row r="853" spans="1:29" ht="38.25" customHeight="1" x14ac:dyDescent="0.5">
      <c r="A853" s="1"/>
      <c r="B853" s="5">
        <v>805</v>
      </c>
      <c r="C853" s="5"/>
      <c r="D853" s="118">
        <v>1136100</v>
      </c>
      <c r="E853" s="12" t="s">
        <v>1019</v>
      </c>
      <c r="F853" s="11" t="s">
        <v>547</v>
      </c>
      <c r="G853" s="18" t="s">
        <v>163</v>
      </c>
      <c r="H853" s="14" t="s">
        <v>79</v>
      </c>
      <c r="I853" s="5" t="s">
        <v>1103</v>
      </c>
      <c r="J853" s="157">
        <v>76495</v>
      </c>
      <c r="K853" s="8">
        <v>76495</v>
      </c>
      <c r="L853" s="156">
        <f t="shared" si="66"/>
        <v>0</v>
      </c>
      <c r="M853" s="125">
        <f>VLOOKUP(F853,Оглавление!$J$4:$K$39,2,FALSE)</f>
        <v>0</v>
      </c>
      <c r="N853" s="8">
        <f t="shared" si="64"/>
        <v>76495</v>
      </c>
      <c r="O853" s="105"/>
      <c r="P853" s="8">
        <f>N853*O853</f>
        <v>0</v>
      </c>
      <c r="Q853" s="5" t="s">
        <v>1106</v>
      </c>
      <c r="R853" s="14" t="s">
        <v>1175</v>
      </c>
      <c r="S853" s="10" t="s">
        <v>1294</v>
      </c>
      <c r="T853" s="5">
        <v>1237832</v>
      </c>
      <c r="U853" s="5" t="s">
        <v>12</v>
      </c>
      <c r="V853" s="5">
        <v>5.5</v>
      </c>
      <c r="W853" s="5">
        <v>1.0492E-2</v>
      </c>
      <c r="X853" s="5">
        <v>1</v>
      </c>
      <c r="Y853" s="5">
        <v>160</v>
      </c>
      <c r="Z853" s="5">
        <v>215</v>
      </c>
      <c r="AA853" s="5">
        <v>305</v>
      </c>
      <c r="AB853" s="5">
        <v>5.5</v>
      </c>
      <c r="AC853" s="5">
        <v>1.0492E-2</v>
      </c>
    </row>
    <row r="854" spans="1:29" x14ac:dyDescent="0.5">
      <c r="A854" s="1"/>
      <c r="B854" s="5">
        <v>806</v>
      </c>
      <c r="C854" s="148" t="s">
        <v>40</v>
      </c>
      <c r="D854" s="137"/>
      <c r="E854" s="137"/>
      <c r="F854" s="138"/>
      <c r="G854" s="139"/>
      <c r="H854" s="137"/>
      <c r="I854" s="22"/>
      <c r="J854" s="159"/>
      <c r="K854" s="140"/>
      <c r="L854" s="140"/>
      <c r="M854" s="140"/>
      <c r="N854" s="140"/>
      <c r="O854" s="141"/>
      <c r="P854" s="140"/>
      <c r="Q854" s="22"/>
      <c r="R854" s="74"/>
      <c r="S854" s="21"/>
      <c r="T854" s="21"/>
      <c r="U854" s="21"/>
      <c r="V854" s="22"/>
      <c r="W854" s="22"/>
      <c r="X854" s="22"/>
      <c r="Y854" s="22"/>
      <c r="Z854" s="22"/>
      <c r="AA854" s="22"/>
      <c r="AB854" s="22"/>
      <c r="AC854" s="22"/>
    </row>
    <row r="855" spans="1:29" ht="50.25" customHeight="1" x14ac:dyDescent="0.5">
      <c r="B855" s="5">
        <v>807</v>
      </c>
      <c r="C855" s="5"/>
      <c r="D855" s="118">
        <v>1137055</v>
      </c>
      <c r="E855" s="12" t="s">
        <v>1020</v>
      </c>
      <c r="F855" s="11" t="s">
        <v>17</v>
      </c>
      <c r="G855" s="103" t="s">
        <v>118</v>
      </c>
      <c r="H855" s="49" t="s">
        <v>179</v>
      </c>
      <c r="I855" s="5" t="s">
        <v>1103</v>
      </c>
      <c r="J855" s="157">
        <v>23892</v>
      </c>
      <c r="K855" s="8">
        <v>23892</v>
      </c>
      <c r="L855" s="156">
        <f t="shared" ref="L855:L879" si="67">ROUND(K855/J855-1,2)</f>
        <v>0</v>
      </c>
      <c r="M855" s="125">
        <f>VLOOKUP(F855,Оглавление!$J$4:$K$39,2,FALSE)</f>
        <v>0</v>
      </c>
      <c r="N855" s="8">
        <f t="shared" si="64"/>
        <v>23892</v>
      </c>
      <c r="O855" s="105"/>
      <c r="P855" s="8">
        <f t="shared" ref="P855:P862" si="68">N855*O855</f>
        <v>0</v>
      </c>
      <c r="Q855" s="5" t="s">
        <v>1106</v>
      </c>
      <c r="R855" s="14" t="s">
        <v>1107</v>
      </c>
      <c r="S855" s="13" t="s">
        <v>12</v>
      </c>
      <c r="T855" s="13" t="s">
        <v>12</v>
      </c>
      <c r="U855" s="13" t="s">
        <v>12</v>
      </c>
      <c r="V855" s="5">
        <v>0.8</v>
      </c>
      <c r="W855" s="5">
        <v>4.725E-3</v>
      </c>
      <c r="X855" s="5">
        <v>1</v>
      </c>
      <c r="Y855" s="5">
        <v>450</v>
      </c>
      <c r="Z855" s="5">
        <v>150</v>
      </c>
      <c r="AA855" s="5">
        <v>70</v>
      </c>
      <c r="AB855" s="5">
        <v>0.8</v>
      </c>
      <c r="AC855" s="5">
        <v>4.725E-3</v>
      </c>
    </row>
    <row r="856" spans="1:29" ht="50.25" customHeight="1" x14ac:dyDescent="0.5">
      <c r="B856" s="5">
        <v>808</v>
      </c>
      <c r="C856" s="5"/>
      <c r="D856" s="118">
        <v>1137058</v>
      </c>
      <c r="E856" s="12" t="s">
        <v>1021</v>
      </c>
      <c r="F856" s="11" t="s">
        <v>17</v>
      </c>
      <c r="G856" s="103" t="s">
        <v>118</v>
      </c>
      <c r="H856" s="49" t="s">
        <v>179</v>
      </c>
      <c r="I856" s="5" t="s">
        <v>1103</v>
      </c>
      <c r="J856" s="157">
        <v>12180</v>
      </c>
      <c r="K856" s="8">
        <v>12180</v>
      </c>
      <c r="L856" s="156">
        <f t="shared" si="67"/>
        <v>0</v>
      </c>
      <c r="M856" s="125">
        <f>VLOOKUP(F856,Оглавление!$J$4:$K$39,2,FALSE)</f>
        <v>0</v>
      </c>
      <c r="N856" s="8">
        <f t="shared" si="64"/>
        <v>12180</v>
      </c>
      <c r="O856" s="105"/>
      <c r="P856" s="8">
        <f t="shared" si="68"/>
        <v>0</v>
      </c>
      <c r="Q856" s="5" t="s">
        <v>1106</v>
      </c>
      <c r="R856" s="14" t="s">
        <v>1107</v>
      </c>
      <c r="S856" s="13" t="s">
        <v>12</v>
      </c>
      <c r="T856" s="13" t="s">
        <v>12</v>
      </c>
      <c r="U856" s="13" t="s">
        <v>12</v>
      </c>
      <c r="V856" s="5">
        <v>0.2</v>
      </c>
      <c r="W856" s="5">
        <v>7.6999999999999996E-4</v>
      </c>
      <c r="X856" s="5">
        <v>1</v>
      </c>
      <c r="Y856" s="5">
        <v>115</v>
      </c>
      <c r="Z856" s="5">
        <v>70</v>
      </c>
      <c r="AA856" s="5">
        <v>99</v>
      </c>
      <c r="AB856" s="5">
        <v>0.2</v>
      </c>
      <c r="AC856" s="5">
        <v>7.9699999999999997E-4</v>
      </c>
    </row>
    <row r="857" spans="1:29" ht="50.25" customHeight="1" x14ac:dyDescent="0.5">
      <c r="B857" s="5">
        <v>809</v>
      </c>
      <c r="C857" s="5"/>
      <c r="D857" s="118">
        <v>1137070</v>
      </c>
      <c r="E857" s="6" t="s">
        <v>1022</v>
      </c>
      <c r="F857" s="11" t="s">
        <v>17</v>
      </c>
      <c r="G857" s="103" t="s">
        <v>118</v>
      </c>
      <c r="H857" s="49" t="s">
        <v>179</v>
      </c>
      <c r="I857" s="5" t="s">
        <v>1103</v>
      </c>
      <c r="J857" s="157">
        <v>12180</v>
      </c>
      <c r="K857" s="8">
        <v>12180</v>
      </c>
      <c r="L857" s="156">
        <f t="shared" si="67"/>
        <v>0</v>
      </c>
      <c r="M857" s="125">
        <f>VLOOKUP(F857,Оглавление!$J$4:$K$39,2,FALSE)</f>
        <v>0</v>
      </c>
      <c r="N857" s="8">
        <f t="shared" si="64"/>
        <v>12180</v>
      </c>
      <c r="O857" s="105"/>
      <c r="P857" s="8">
        <f t="shared" si="68"/>
        <v>0</v>
      </c>
      <c r="Q857" s="5" t="s">
        <v>1110</v>
      </c>
      <c r="R857" s="14" t="s">
        <v>1107</v>
      </c>
      <c r="S857" s="13" t="s">
        <v>12</v>
      </c>
      <c r="T857" s="13" t="s">
        <v>12</v>
      </c>
      <c r="U857" s="13" t="s">
        <v>12</v>
      </c>
      <c r="V857" s="5">
        <v>0.19700000000000001</v>
      </c>
      <c r="W857" s="5">
        <v>8.0500000000000005E-4</v>
      </c>
      <c r="X857" s="5">
        <v>1</v>
      </c>
      <c r="Y857" s="5">
        <v>115</v>
      </c>
      <c r="Z857" s="5">
        <v>70</v>
      </c>
      <c r="AA857" s="5">
        <v>100</v>
      </c>
      <c r="AB857" s="5">
        <v>0.19700000000000001</v>
      </c>
      <c r="AC857" s="5">
        <v>8.0500000000000005E-4</v>
      </c>
    </row>
    <row r="858" spans="1:29" ht="50.25" customHeight="1" x14ac:dyDescent="0.5">
      <c r="B858" s="5">
        <v>810</v>
      </c>
      <c r="C858" s="5"/>
      <c r="D858" s="118">
        <v>1137059</v>
      </c>
      <c r="E858" s="12" t="s">
        <v>1023</v>
      </c>
      <c r="F858" s="11" t="s">
        <v>17</v>
      </c>
      <c r="G858" s="103" t="s">
        <v>118</v>
      </c>
      <c r="H858" s="49" t="s">
        <v>179</v>
      </c>
      <c r="I858" s="5" t="s">
        <v>1103</v>
      </c>
      <c r="J858" s="157">
        <v>12180</v>
      </c>
      <c r="K858" s="8">
        <v>12180</v>
      </c>
      <c r="L858" s="156">
        <f t="shared" si="67"/>
        <v>0</v>
      </c>
      <c r="M858" s="125">
        <f>VLOOKUP(F858,Оглавление!$J$4:$K$39,2,FALSE)</f>
        <v>0</v>
      </c>
      <c r="N858" s="8">
        <f t="shared" si="64"/>
        <v>12180</v>
      </c>
      <c r="O858" s="105"/>
      <c r="P858" s="8">
        <f t="shared" si="68"/>
        <v>0</v>
      </c>
      <c r="Q858" s="5" t="s">
        <v>1106</v>
      </c>
      <c r="R858" s="14" t="s">
        <v>1107</v>
      </c>
      <c r="S858" s="13" t="s">
        <v>12</v>
      </c>
      <c r="T858" s="13" t="s">
        <v>12</v>
      </c>
      <c r="U858" s="13" t="s">
        <v>12</v>
      </c>
      <c r="V858" s="5">
        <v>0.20100000000000001</v>
      </c>
      <c r="W858" s="5">
        <v>8.0500000000000005E-4</v>
      </c>
      <c r="X858" s="5">
        <v>1</v>
      </c>
      <c r="Y858" s="5">
        <v>115</v>
      </c>
      <c r="Z858" s="5">
        <v>70</v>
      </c>
      <c r="AA858" s="5">
        <v>100</v>
      </c>
      <c r="AB858" s="5">
        <v>0.20100000000000001</v>
      </c>
      <c r="AC858" s="5">
        <v>8.0500000000000005E-4</v>
      </c>
    </row>
    <row r="859" spans="1:29" ht="50.25" customHeight="1" x14ac:dyDescent="0.5">
      <c r="B859" s="5">
        <v>811</v>
      </c>
      <c r="C859" s="5"/>
      <c r="D859" s="118">
        <v>1137060</v>
      </c>
      <c r="E859" s="12" t="s">
        <v>1024</v>
      </c>
      <c r="F859" s="11" t="s">
        <v>17</v>
      </c>
      <c r="G859" s="103" t="s">
        <v>118</v>
      </c>
      <c r="H859" s="49" t="s">
        <v>179</v>
      </c>
      <c r="I859" s="5" t="s">
        <v>1103</v>
      </c>
      <c r="J859" s="157">
        <v>12180</v>
      </c>
      <c r="K859" s="8">
        <v>12180</v>
      </c>
      <c r="L859" s="156">
        <f t="shared" si="67"/>
        <v>0</v>
      </c>
      <c r="M859" s="125">
        <f>VLOOKUP(F859,Оглавление!$J$4:$K$39,2,FALSE)</f>
        <v>0</v>
      </c>
      <c r="N859" s="8">
        <f t="shared" si="64"/>
        <v>12180</v>
      </c>
      <c r="O859" s="105"/>
      <c r="P859" s="8">
        <f t="shared" si="68"/>
        <v>0</v>
      </c>
      <c r="Q859" s="5" t="s">
        <v>1110</v>
      </c>
      <c r="R859" s="14" t="s">
        <v>1107</v>
      </c>
      <c r="S859" s="13" t="s">
        <v>12</v>
      </c>
      <c r="T859" s="13" t="s">
        <v>12</v>
      </c>
      <c r="U859" s="13" t="s">
        <v>12</v>
      </c>
      <c r="V859" s="5">
        <v>0.2</v>
      </c>
      <c r="W859" s="5">
        <v>7.6999999999999996E-4</v>
      </c>
      <c r="X859" s="5">
        <v>1</v>
      </c>
      <c r="Y859" s="5">
        <v>115</v>
      </c>
      <c r="Z859" s="5">
        <v>70</v>
      </c>
      <c r="AA859" s="5">
        <v>100</v>
      </c>
      <c r="AB859" s="5">
        <v>0.2</v>
      </c>
      <c r="AC859" s="5">
        <v>8.0500000000000005E-4</v>
      </c>
    </row>
    <row r="860" spans="1:29" ht="50.25" customHeight="1" x14ac:dyDescent="0.5">
      <c r="B860" s="5">
        <v>812</v>
      </c>
      <c r="C860" s="5"/>
      <c r="D860" s="118">
        <v>1137056</v>
      </c>
      <c r="E860" s="12" t="s">
        <v>1025</v>
      </c>
      <c r="F860" s="11" t="s">
        <v>17</v>
      </c>
      <c r="G860" s="103" t="s">
        <v>118</v>
      </c>
      <c r="H860" s="49" t="s">
        <v>179</v>
      </c>
      <c r="I860" s="5" t="s">
        <v>1103</v>
      </c>
      <c r="J860" s="157">
        <v>7054</v>
      </c>
      <c r="K860" s="8">
        <v>7054</v>
      </c>
      <c r="L860" s="156">
        <f t="shared" si="67"/>
        <v>0</v>
      </c>
      <c r="M860" s="125">
        <f>VLOOKUP(F860,Оглавление!$J$4:$K$39,2,FALSE)</f>
        <v>0</v>
      </c>
      <c r="N860" s="8">
        <f t="shared" si="64"/>
        <v>7054</v>
      </c>
      <c r="O860" s="105"/>
      <c r="P860" s="8">
        <f t="shared" si="68"/>
        <v>0</v>
      </c>
      <c r="Q860" s="5" t="s">
        <v>1110</v>
      </c>
      <c r="R860" s="14" t="s">
        <v>1107</v>
      </c>
      <c r="S860" s="13" t="s">
        <v>12</v>
      </c>
      <c r="T860" s="13" t="s">
        <v>12</v>
      </c>
      <c r="U860" s="13" t="s">
        <v>12</v>
      </c>
      <c r="V860" s="5">
        <v>0.18</v>
      </c>
      <c r="W860" s="5">
        <v>7.7499999999999997E-4</v>
      </c>
      <c r="X860" s="5">
        <v>1</v>
      </c>
      <c r="Y860" s="5">
        <v>114</v>
      </c>
      <c r="Z860" s="5">
        <v>71</v>
      </c>
      <c r="AA860" s="5">
        <v>99</v>
      </c>
      <c r="AB860" s="5">
        <v>0.18</v>
      </c>
      <c r="AC860" s="5">
        <v>8.0099999999999995E-4</v>
      </c>
    </row>
    <row r="861" spans="1:29" ht="50.25" customHeight="1" x14ac:dyDescent="0.5">
      <c r="B861" s="5"/>
      <c r="C861" s="5"/>
      <c r="D861" s="118">
        <v>1137053</v>
      </c>
      <c r="E861" s="12" t="s">
        <v>1026</v>
      </c>
      <c r="F861" s="11" t="s">
        <v>17</v>
      </c>
      <c r="G861" s="103" t="s">
        <v>118</v>
      </c>
      <c r="H861" s="49" t="s">
        <v>179</v>
      </c>
      <c r="I861" s="5" t="s">
        <v>1103</v>
      </c>
      <c r="J861" s="157">
        <v>8900</v>
      </c>
      <c r="K861" s="8">
        <v>8900</v>
      </c>
      <c r="L861" s="156">
        <f t="shared" si="67"/>
        <v>0</v>
      </c>
      <c r="M861" s="125">
        <f>VLOOKUP(F861,Оглавление!$J$4:$K$39,2,FALSE)</f>
        <v>0</v>
      </c>
      <c r="N861" s="8">
        <f t="shared" si="64"/>
        <v>8900</v>
      </c>
      <c r="O861" s="105"/>
      <c r="P861" s="8">
        <f t="shared" si="68"/>
        <v>0</v>
      </c>
      <c r="Q861" s="5" t="s">
        <v>1110</v>
      </c>
      <c r="R861" s="14" t="s">
        <v>1107</v>
      </c>
      <c r="S861" s="13" t="s">
        <v>12</v>
      </c>
      <c r="T861" s="13" t="s">
        <v>12</v>
      </c>
      <c r="U861" s="13" t="s">
        <v>12</v>
      </c>
      <c r="V861" s="5" t="s">
        <v>12</v>
      </c>
      <c r="W861" s="5" t="s">
        <v>12</v>
      </c>
      <c r="X861" s="5">
        <v>1</v>
      </c>
      <c r="Y861" s="5" t="s">
        <v>12</v>
      </c>
      <c r="Z861" s="5" t="s">
        <v>12</v>
      </c>
      <c r="AA861" s="5" t="s">
        <v>12</v>
      </c>
      <c r="AB861" s="5" t="s">
        <v>12</v>
      </c>
      <c r="AC861" s="5" t="s">
        <v>12</v>
      </c>
    </row>
    <row r="862" spans="1:29" ht="50.25" customHeight="1" x14ac:dyDescent="0.5">
      <c r="B862" s="5">
        <v>813</v>
      </c>
      <c r="C862" s="5"/>
      <c r="D862" s="118">
        <v>1137068</v>
      </c>
      <c r="E862" s="12" t="s">
        <v>1027</v>
      </c>
      <c r="F862" s="11" t="s">
        <v>17</v>
      </c>
      <c r="G862" s="103" t="s">
        <v>118</v>
      </c>
      <c r="H862" s="49" t="s">
        <v>120</v>
      </c>
      <c r="I862" s="5" t="s">
        <v>1103</v>
      </c>
      <c r="J862" s="157">
        <v>12180</v>
      </c>
      <c r="K862" s="8">
        <v>12180</v>
      </c>
      <c r="L862" s="156">
        <f t="shared" si="67"/>
        <v>0</v>
      </c>
      <c r="M862" s="125">
        <f>VLOOKUP(F862,Оглавление!$J$4:$K$39,2,FALSE)</f>
        <v>0</v>
      </c>
      <c r="N862" s="8">
        <f t="shared" si="64"/>
        <v>12180</v>
      </c>
      <c r="O862" s="105"/>
      <c r="P862" s="8">
        <f t="shared" si="68"/>
        <v>0</v>
      </c>
      <c r="Q862" s="5" t="s">
        <v>1110</v>
      </c>
      <c r="R862" s="14" t="s">
        <v>1107</v>
      </c>
      <c r="S862" s="13" t="s">
        <v>12</v>
      </c>
      <c r="T862" s="13" t="s">
        <v>12</v>
      </c>
      <c r="U862" s="13" t="s">
        <v>12</v>
      </c>
      <c r="V862" s="5">
        <v>0.28999999999999998</v>
      </c>
      <c r="W862" s="5">
        <v>7.7499999999999997E-4</v>
      </c>
      <c r="X862" s="5">
        <v>1</v>
      </c>
      <c r="Y862" s="5">
        <v>70</v>
      </c>
      <c r="Z862" s="5">
        <v>113</v>
      </c>
      <c r="AA862" s="5">
        <v>98</v>
      </c>
      <c r="AB862" s="5">
        <v>0.28999999999999998</v>
      </c>
      <c r="AC862" s="5">
        <v>7.7499999999999997E-4</v>
      </c>
    </row>
    <row r="863" spans="1:29" ht="50.25" customHeight="1" x14ac:dyDescent="0.5">
      <c r="A863" s="1"/>
      <c r="B863" s="5">
        <v>814</v>
      </c>
      <c r="C863" s="5"/>
      <c r="D863" s="118">
        <v>1137003</v>
      </c>
      <c r="E863" s="12" t="s">
        <v>1028</v>
      </c>
      <c r="F863" s="11" t="s">
        <v>17</v>
      </c>
      <c r="G863" s="103" t="s">
        <v>118</v>
      </c>
      <c r="H863" s="49" t="s">
        <v>120</v>
      </c>
      <c r="I863" s="5" t="s">
        <v>1103</v>
      </c>
      <c r="J863" s="157">
        <v>26841</v>
      </c>
      <c r="K863" s="8">
        <v>26841</v>
      </c>
      <c r="L863" s="156">
        <f t="shared" si="67"/>
        <v>0</v>
      </c>
      <c r="M863" s="125">
        <f>VLOOKUP(F863,Оглавление!$J$4:$K$39,2,FALSE)</f>
        <v>0</v>
      </c>
      <c r="N863" s="8">
        <f t="shared" si="64"/>
        <v>26841</v>
      </c>
      <c r="O863" s="105"/>
      <c r="P863" s="8">
        <f t="shared" ref="P863:P879" si="69">N863*O863</f>
        <v>0</v>
      </c>
      <c r="Q863" s="5" t="s">
        <v>1106</v>
      </c>
      <c r="R863" s="14" t="s">
        <v>1107</v>
      </c>
      <c r="S863" s="13" t="s">
        <v>12</v>
      </c>
      <c r="T863" s="13" t="s">
        <v>12</v>
      </c>
      <c r="U863" s="13" t="s">
        <v>12</v>
      </c>
      <c r="V863" s="5">
        <v>1.1379999999999999</v>
      </c>
      <c r="W863" s="5">
        <v>4.2859999999999999E-3</v>
      </c>
      <c r="X863" s="5">
        <v>1</v>
      </c>
      <c r="Y863" s="5">
        <v>395</v>
      </c>
      <c r="Z863" s="5">
        <v>155</v>
      </c>
      <c r="AA863" s="5">
        <v>70</v>
      </c>
      <c r="AB863" s="5">
        <v>1.1379999999999999</v>
      </c>
      <c r="AC863" s="5">
        <v>4.2857499999999996E-3</v>
      </c>
    </row>
    <row r="864" spans="1:29" ht="50.25" customHeight="1" x14ac:dyDescent="0.5">
      <c r="A864" s="1"/>
      <c r="B864" s="5">
        <v>815</v>
      </c>
      <c r="C864" s="5"/>
      <c r="D864" s="118">
        <v>1137002</v>
      </c>
      <c r="E864" s="12" t="s">
        <v>1029</v>
      </c>
      <c r="F864" s="11" t="s">
        <v>17</v>
      </c>
      <c r="G864" s="103" t="s">
        <v>118</v>
      </c>
      <c r="H864" s="49" t="s">
        <v>120</v>
      </c>
      <c r="I864" s="5" t="s">
        <v>1103</v>
      </c>
      <c r="J864" s="157">
        <v>14427</v>
      </c>
      <c r="K864" s="8">
        <v>14427</v>
      </c>
      <c r="L864" s="156">
        <f t="shared" si="67"/>
        <v>0</v>
      </c>
      <c r="M864" s="125">
        <f>VLOOKUP(F864,Оглавление!$J$4:$K$39,2,FALSE)</f>
        <v>0</v>
      </c>
      <c r="N864" s="8">
        <f t="shared" si="64"/>
        <v>14427</v>
      </c>
      <c r="O864" s="105"/>
      <c r="P864" s="8">
        <f t="shared" si="69"/>
        <v>0</v>
      </c>
      <c r="Q864" s="5" t="s">
        <v>1109</v>
      </c>
      <c r="R864" s="14" t="s">
        <v>1107</v>
      </c>
      <c r="S864" s="13" t="s">
        <v>12</v>
      </c>
      <c r="T864" s="13" t="s">
        <v>12</v>
      </c>
      <c r="U864" s="13" t="s">
        <v>12</v>
      </c>
      <c r="V864" s="5">
        <v>0.19</v>
      </c>
      <c r="W864" s="5">
        <v>7.0600000000000003E-4</v>
      </c>
      <c r="X864" s="5">
        <v>1</v>
      </c>
      <c r="Y864" s="5">
        <v>112</v>
      </c>
      <c r="Z864" s="5">
        <v>100</v>
      </c>
      <c r="AA864" s="5">
        <v>63</v>
      </c>
      <c r="AB864" s="5">
        <v>0.19</v>
      </c>
      <c r="AC864" s="5">
        <v>7.0560000000000002E-4</v>
      </c>
    </row>
    <row r="865" spans="1:29" ht="50.25" customHeight="1" x14ac:dyDescent="0.5">
      <c r="A865" s="1"/>
      <c r="B865" s="5">
        <v>816</v>
      </c>
      <c r="C865" s="5"/>
      <c r="D865" s="118">
        <v>1137004</v>
      </c>
      <c r="E865" s="12" t="s">
        <v>1030</v>
      </c>
      <c r="F865" s="11" t="s">
        <v>17</v>
      </c>
      <c r="G865" s="103" t="s">
        <v>118</v>
      </c>
      <c r="H865" s="49" t="s">
        <v>120</v>
      </c>
      <c r="I865" s="5" t="s">
        <v>1103</v>
      </c>
      <c r="J865" s="157">
        <v>17894</v>
      </c>
      <c r="K865" s="8">
        <v>17894</v>
      </c>
      <c r="L865" s="156">
        <f t="shared" si="67"/>
        <v>0</v>
      </c>
      <c r="M865" s="125">
        <f>VLOOKUP(F865,Оглавление!$J$4:$K$39,2,FALSE)</f>
        <v>0</v>
      </c>
      <c r="N865" s="8">
        <f t="shared" si="64"/>
        <v>17894</v>
      </c>
      <c r="O865" s="105"/>
      <c r="P865" s="8">
        <f t="shared" si="69"/>
        <v>0</v>
      </c>
      <c r="Q865" s="5" t="s">
        <v>1110</v>
      </c>
      <c r="R865" s="14" t="s">
        <v>1107</v>
      </c>
      <c r="S865" s="13" t="s">
        <v>12</v>
      </c>
      <c r="T865" s="13" t="s">
        <v>12</v>
      </c>
      <c r="U865" s="13" t="s">
        <v>12</v>
      </c>
      <c r="V865" s="5">
        <v>0.184</v>
      </c>
      <c r="W865" s="5">
        <v>7.8399999999999997E-4</v>
      </c>
      <c r="X865" s="5">
        <v>1</v>
      </c>
      <c r="Y865" s="5">
        <v>112</v>
      </c>
      <c r="Z865" s="5">
        <v>100</v>
      </c>
      <c r="AA865" s="5">
        <v>70</v>
      </c>
      <c r="AB865" s="5">
        <v>0.184</v>
      </c>
      <c r="AC865" s="5">
        <v>7.8399999999999997E-4</v>
      </c>
    </row>
    <row r="866" spans="1:29" ht="50.25" customHeight="1" x14ac:dyDescent="0.5">
      <c r="A866" s="1"/>
      <c r="B866" s="5">
        <v>817</v>
      </c>
      <c r="C866" s="5"/>
      <c r="D866" s="118">
        <v>1137044</v>
      </c>
      <c r="E866" s="12" t="s">
        <v>1031</v>
      </c>
      <c r="F866" s="11" t="s">
        <v>17</v>
      </c>
      <c r="G866" s="103" t="s">
        <v>118</v>
      </c>
      <c r="H866" s="49" t="s">
        <v>120</v>
      </c>
      <c r="I866" s="5" t="s">
        <v>1103</v>
      </c>
      <c r="J866" s="157">
        <v>18263</v>
      </c>
      <c r="K866" s="8">
        <v>18263</v>
      </c>
      <c r="L866" s="156">
        <f t="shared" si="67"/>
        <v>0</v>
      </c>
      <c r="M866" s="125">
        <f>VLOOKUP(F866,Оглавление!$J$4:$K$39,2,FALSE)</f>
        <v>0</v>
      </c>
      <c r="N866" s="8">
        <f t="shared" si="64"/>
        <v>18263</v>
      </c>
      <c r="O866" s="105"/>
      <c r="P866" s="8">
        <f t="shared" si="69"/>
        <v>0</v>
      </c>
      <c r="Q866" s="5" t="s">
        <v>1110</v>
      </c>
      <c r="R866" s="14" t="s">
        <v>1107</v>
      </c>
      <c r="S866" s="13">
        <v>1136056</v>
      </c>
      <c r="T866" s="13" t="s">
        <v>12</v>
      </c>
      <c r="U866" s="13" t="s">
        <v>12</v>
      </c>
      <c r="V866" s="5">
        <v>0.78</v>
      </c>
      <c r="W866" s="5">
        <v>2.0300000000000001E-3</v>
      </c>
      <c r="X866" s="5">
        <v>1</v>
      </c>
      <c r="Y866" s="5">
        <v>290</v>
      </c>
      <c r="Z866" s="5">
        <v>100</v>
      </c>
      <c r="AA866" s="5">
        <v>70</v>
      </c>
      <c r="AB866" s="5">
        <v>0.78</v>
      </c>
      <c r="AC866" s="5">
        <v>2.0300000000000001E-3</v>
      </c>
    </row>
    <row r="867" spans="1:29" ht="50.25" customHeight="1" x14ac:dyDescent="0.5">
      <c r="A867" s="1"/>
      <c r="B867" s="5">
        <v>818</v>
      </c>
      <c r="C867" s="5"/>
      <c r="D867" s="118">
        <v>1136057</v>
      </c>
      <c r="E867" s="6" t="s">
        <v>1032</v>
      </c>
      <c r="F867" s="11" t="s">
        <v>17</v>
      </c>
      <c r="G867" s="103" t="s">
        <v>118</v>
      </c>
      <c r="H867" s="49" t="s">
        <v>120</v>
      </c>
      <c r="I867" s="5" t="s">
        <v>1103</v>
      </c>
      <c r="J867" s="157">
        <v>11499</v>
      </c>
      <c r="K867" s="8">
        <v>11499</v>
      </c>
      <c r="L867" s="156">
        <f t="shared" si="67"/>
        <v>0</v>
      </c>
      <c r="M867" s="125">
        <f>VLOOKUP(F867,Оглавление!$J$4:$K$39,2,FALSE)</f>
        <v>0</v>
      </c>
      <c r="N867" s="8">
        <f t="shared" si="64"/>
        <v>11499</v>
      </c>
      <c r="O867" s="105"/>
      <c r="P867" s="8">
        <f t="shared" si="69"/>
        <v>0</v>
      </c>
      <c r="Q867" s="5" t="s">
        <v>1110</v>
      </c>
      <c r="R867" s="14" t="s">
        <v>1119</v>
      </c>
      <c r="S867" s="5" t="s">
        <v>12</v>
      </c>
      <c r="T867" s="13" t="s">
        <v>12</v>
      </c>
      <c r="U867" s="13" t="s">
        <v>12</v>
      </c>
      <c r="V867" s="5">
        <v>0.29599999999999999</v>
      </c>
      <c r="W867" s="5">
        <v>9.3939999999999996E-4</v>
      </c>
      <c r="X867" s="5">
        <v>1</v>
      </c>
      <c r="Y867" s="5">
        <v>122</v>
      </c>
      <c r="Z867" s="5">
        <v>110</v>
      </c>
      <c r="AA867" s="5">
        <v>70</v>
      </c>
      <c r="AB867" s="5">
        <v>0.29599999999999999</v>
      </c>
      <c r="AC867" s="5">
        <v>9.3939999999999996E-4</v>
      </c>
    </row>
    <row r="868" spans="1:29" ht="50.25" customHeight="1" x14ac:dyDescent="0.5">
      <c r="A868" s="1"/>
      <c r="B868" s="5">
        <v>819</v>
      </c>
      <c r="C868" s="5"/>
      <c r="D868" s="118">
        <v>1137048</v>
      </c>
      <c r="E868" s="6" t="s">
        <v>1033</v>
      </c>
      <c r="F868" s="11" t="s">
        <v>17</v>
      </c>
      <c r="G868" s="103" t="s">
        <v>118</v>
      </c>
      <c r="H868" s="49" t="s">
        <v>120</v>
      </c>
      <c r="I868" s="5" t="s">
        <v>1103</v>
      </c>
      <c r="J868" s="157">
        <v>11354</v>
      </c>
      <c r="K868" s="8">
        <v>11354</v>
      </c>
      <c r="L868" s="156">
        <f t="shared" si="67"/>
        <v>0</v>
      </c>
      <c r="M868" s="125">
        <f>VLOOKUP(F868,Оглавление!$J$4:$K$39,2,FALSE)</f>
        <v>0</v>
      </c>
      <c r="N868" s="8">
        <f t="shared" si="64"/>
        <v>11354</v>
      </c>
      <c r="O868" s="105"/>
      <c r="P868" s="8">
        <f t="shared" si="69"/>
        <v>0</v>
      </c>
      <c r="Q868" s="5" t="s">
        <v>1110</v>
      </c>
      <c r="R868" s="14" t="s">
        <v>1107</v>
      </c>
      <c r="S868" s="15">
        <v>1136101</v>
      </c>
      <c r="T868" s="13" t="s">
        <v>12</v>
      </c>
      <c r="U868" s="13" t="s">
        <v>12</v>
      </c>
      <c r="V868" s="5">
        <v>0.2</v>
      </c>
      <c r="W868" s="5">
        <v>8.0500000000000005E-4</v>
      </c>
      <c r="X868" s="5">
        <v>1</v>
      </c>
      <c r="Y868" s="5">
        <v>115</v>
      </c>
      <c r="Z868" s="5">
        <v>100</v>
      </c>
      <c r="AA868" s="5">
        <v>70</v>
      </c>
      <c r="AB868" s="5">
        <v>0.2</v>
      </c>
      <c r="AC868" s="5">
        <v>8.0500000000000005E-4</v>
      </c>
    </row>
    <row r="869" spans="1:29" ht="50.25" customHeight="1" x14ac:dyDescent="0.5">
      <c r="A869" s="1"/>
      <c r="B869" s="5">
        <v>820</v>
      </c>
      <c r="C869" s="5"/>
      <c r="D869" s="118">
        <v>1137049</v>
      </c>
      <c r="E869" s="6" t="s">
        <v>1034</v>
      </c>
      <c r="F869" s="11" t="s">
        <v>17</v>
      </c>
      <c r="G869" s="103" t="s">
        <v>118</v>
      </c>
      <c r="H869" s="49" t="s">
        <v>120</v>
      </c>
      <c r="I869" s="5" t="s">
        <v>1103</v>
      </c>
      <c r="J869" s="157">
        <v>11354</v>
      </c>
      <c r="K869" s="8">
        <v>11354</v>
      </c>
      <c r="L869" s="156">
        <f t="shared" si="67"/>
        <v>0</v>
      </c>
      <c r="M869" s="125">
        <f>VLOOKUP(F869,Оглавление!$J$4:$K$39,2,FALSE)</f>
        <v>0</v>
      </c>
      <c r="N869" s="8">
        <f t="shared" si="64"/>
        <v>11354</v>
      </c>
      <c r="O869" s="105"/>
      <c r="P869" s="8">
        <f t="shared" si="69"/>
        <v>0</v>
      </c>
      <c r="Q869" s="5" t="s">
        <v>1110</v>
      </c>
      <c r="R869" s="14" t="s">
        <v>1107</v>
      </c>
      <c r="S869" s="15">
        <v>1136102</v>
      </c>
      <c r="T869" s="13" t="s">
        <v>12</v>
      </c>
      <c r="U869" s="13" t="s">
        <v>12</v>
      </c>
      <c r="V869" s="5">
        <v>0.2</v>
      </c>
      <c r="W869" s="5">
        <v>8.0500000000000005E-4</v>
      </c>
      <c r="X869" s="5">
        <v>1</v>
      </c>
      <c r="Y869" s="5">
        <v>115</v>
      </c>
      <c r="Z869" s="5">
        <v>100</v>
      </c>
      <c r="AA869" s="5">
        <v>70</v>
      </c>
      <c r="AB869" s="5">
        <v>0.2</v>
      </c>
      <c r="AC869" s="5">
        <v>8.0500000000000005E-4</v>
      </c>
    </row>
    <row r="870" spans="1:29" ht="50.25" customHeight="1" x14ac:dyDescent="0.5">
      <c r="A870" s="1"/>
      <c r="B870" s="5">
        <v>821</v>
      </c>
      <c r="C870" s="5"/>
      <c r="D870" s="118">
        <v>1137047</v>
      </c>
      <c r="E870" s="12" t="s">
        <v>1035</v>
      </c>
      <c r="F870" s="11" t="s">
        <v>17</v>
      </c>
      <c r="G870" s="103" t="s">
        <v>180</v>
      </c>
      <c r="H870" s="49" t="s">
        <v>120</v>
      </c>
      <c r="I870" s="5" t="s">
        <v>1103</v>
      </c>
      <c r="J870" s="157">
        <v>10533</v>
      </c>
      <c r="K870" s="8">
        <v>10533</v>
      </c>
      <c r="L870" s="156">
        <f t="shared" si="67"/>
        <v>0</v>
      </c>
      <c r="M870" s="125">
        <f>VLOOKUP(F870,Оглавление!$J$4:$K$39,2,FALSE)</f>
        <v>0</v>
      </c>
      <c r="N870" s="8">
        <f t="shared" si="64"/>
        <v>10533</v>
      </c>
      <c r="O870" s="105"/>
      <c r="P870" s="8">
        <f t="shared" si="69"/>
        <v>0</v>
      </c>
      <c r="Q870" s="5" t="s">
        <v>1110</v>
      </c>
      <c r="R870" s="14" t="s">
        <v>1107</v>
      </c>
      <c r="S870" s="13">
        <v>1136060</v>
      </c>
      <c r="T870" s="13" t="s">
        <v>12</v>
      </c>
      <c r="U870" s="13">
        <v>1137067</v>
      </c>
      <c r="V870" s="5">
        <v>0.28999999999999998</v>
      </c>
      <c r="W870" s="5">
        <v>7.7520000000000002E-3</v>
      </c>
      <c r="X870" s="5">
        <v>1</v>
      </c>
      <c r="Y870" s="5">
        <v>113</v>
      </c>
      <c r="Z870" s="5">
        <v>98</v>
      </c>
      <c r="AA870" s="5">
        <v>70</v>
      </c>
      <c r="AB870" s="5">
        <v>0.28999999999999998</v>
      </c>
      <c r="AC870" s="5">
        <v>7.7499999999999997E-4</v>
      </c>
    </row>
    <row r="871" spans="1:29" ht="50.25" customHeight="1" x14ac:dyDescent="0.5">
      <c r="A871" s="1"/>
      <c r="B871" s="5">
        <v>822</v>
      </c>
      <c r="C871" s="5"/>
      <c r="D871" s="118">
        <v>1137067</v>
      </c>
      <c r="E871" s="12" t="s">
        <v>1036</v>
      </c>
      <c r="F871" s="11" t="s">
        <v>17</v>
      </c>
      <c r="G871" s="103" t="s">
        <v>118</v>
      </c>
      <c r="H871" s="49" t="s">
        <v>120</v>
      </c>
      <c r="I871" s="5" t="s">
        <v>1103</v>
      </c>
      <c r="J871" s="157">
        <v>10533</v>
      </c>
      <c r="K871" s="8">
        <v>10533</v>
      </c>
      <c r="L871" s="156">
        <f t="shared" si="67"/>
        <v>0</v>
      </c>
      <c r="M871" s="125">
        <f>VLOOKUP(F871,Оглавление!$J$4:$K$39,2,FALSE)</f>
        <v>0</v>
      </c>
      <c r="N871" s="8">
        <f t="shared" si="64"/>
        <v>10533</v>
      </c>
      <c r="O871" s="105"/>
      <c r="P871" s="8">
        <f t="shared" si="69"/>
        <v>0</v>
      </c>
      <c r="Q871" s="5" t="s">
        <v>1110</v>
      </c>
      <c r="R871" s="14" t="s">
        <v>1107</v>
      </c>
      <c r="S871" s="13" t="s">
        <v>12</v>
      </c>
      <c r="T871" s="13" t="s">
        <v>12</v>
      </c>
      <c r="U871" s="13">
        <v>1137047</v>
      </c>
      <c r="V871" s="5">
        <v>0.27600000000000002</v>
      </c>
      <c r="W871" s="5">
        <v>7.3200000000000001E-4</v>
      </c>
      <c r="X871" s="5">
        <v>1</v>
      </c>
      <c r="Y871" s="5">
        <v>110</v>
      </c>
      <c r="Z871" s="5">
        <v>95</v>
      </c>
      <c r="AA871" s="5">
        <v>70</v>
      </c>
      <c r="AB871" s="5">
        <v>0.27600000000000002</v>
      </c>
      <c r="AC871" s="5">
        <v>7.3200000000000001E-4</v>
      </c>
    </row>
    <row r="872" spans="1:29" ht="50.25" customHeight="1" x14ac:dyDescent="0.5">
      <c r="A872" s="1"/>
      <c r="B872" s="5">
        <v>823</v>
      </c>
      <c r="C872" s="5"/>
      <c r="D872" s="118">
        <v>1136059</v>
      </c>
      <c r="E872" s="6" t="s">
        <v>1037</v>
      </c>
      <c r="F872" s="11" t="s">
        <v>17</v>
      </c>
      <c r="G872" s="103" t="s">
        <v>118</v>
      </c>
      <c r="H872" s="49" t="s">
        <v>120</v>
      </c>
      <c r="I872" s="5" t="s">
        <v>1103</v>
      </c>
      <c r="J872" s="157">
        <v>7054</v>
      </c>
      <c r="K872" s="8">
        <v>7054</v>
      </c>
      <c r="L872" s="156">
        <f t="shared" si="67"/>
        <v>0</v>
      </c>
      <c r="M872" s="125">
        <f>VLOOKUP(F872,Оглавление!$J$4:$K$39,2,FALSE)</f>
        <v>0</v>
      </c>
      <c r="N872" s="8">
        <f t="shared" si="64"/>
        <v>7054</v>
      </c>
      <c r="O872" s="105"/>
      <c r="P872" s="8">
        <f t="shared" si="69"/>
        <v>0</v>
      </c>
      <c r="Q872" s="5" t="s">
        <v>1110</v>
      </c>
      <c r="R872" s="14" t="s">
        <v>1108</v>
      </c>
      <c r="S872" s="5">
        <v>1058422</v>
      </c>
      <c r="T872" s="13">
        <v>1137046</v>
      </c>
      <c r="U872" s="13" t="s">
        <v>12</v>
      </c>
      <c r="V872" s="5">
        <v>0.18</v>
      </c>
      <c r="W872" s="5">
        <v>7.7517999999999997E-3</v>
      </c>
      <c r="X872" s="5">
        <v>1</v>
      </c>
      <c r="Y872" s="5">
        <v>113</v>
      </c>
      <c r="Z872" s="5">
        <v>98</v>
      </c>
      <c r="AA872" s="5">
        <v>70</v>
      </c>
      <c r="AB872" s="5">
        <v>0.18</v>
      </c>
      <c r="AC872" s="5">
        <v>7.7517999999999999E-4</v>
      </c>
    </row>
    <row r="873" spans="1:29" ht="50.25" customHeight="1" x14ac:dyDescent="0.5">
      <c r="A873" s="1"/>
      <c r="B873" s="5">
        <v>824</v>
      </c>
      <c r="C873" s="5"/>
      <c r="D873" s="118">
        <v>1137050</v>
      </c>
      <c r="E873" s="12" t="s">
        <v>1038</v>
      </c>
      <c r="F873" s="11" t="s">
        <v>17</v>
      </c>
      <c r="G873" s="103" t="s">
        <v>111</v>
      </c>
      <c r="H873" s="49" t="s">
        <v>120</v>
      </c>
      <c r="I873" s="5" t="s">
        <v>1103</v>
      </c>
      <c r="J873" s="157">
        <v>2416</v>
      </c>
      <c r="K873" s="8">
        <v>2416</v>
      </c>
      <c r="L873" s="156">
        <f t="shared" si="67"/>
        <v>0</v>
      </c>
      <c r="M873" s="125">
        <f>VLOOKUP(F873,Оглавление!$J$4:$K$39,2,FALSE)</f>
        <v>0</v>
      </c>
      <c r="N873" s="8">
        <f t="shared" si="64"/>
        <v>2416</v>
      </c>
      <c r="O873" s="105"/>
      <c r="P873" s="8">
        <f t="shared" si="69"/>
        <v>0</v>
      </c>
      <c r="Q873" s="5" t="s">
        <v>1110</v>
      </c>
      <c r="R873" s="14" t="s">
        <v>1107</v>
      </c>
      <c r="S873" s="13">
        <v>1136061</v>
      </c>
      <c r="T873" s="13" t="s">
        <v>12</v>
      </c>
      <c r="U873" s="13" t="s">
        <v>12</v>
      </c>
      <c r="V873" s="5">
        <v>5.0999999999999997E-2</v>
      </c>
      <c r="W873" s="5">
        <v>4.6500000000000003E-4</v>
      </c>
      <c r="X873" s="5">
        <v>1</v>
      </c>
      <c r="Y873" s="5">
        <v>100</v>
      </c>
      <c r="Z873" s="5">
        <v>120</v>
      </c>
      <c r="AA873" s="5">
        <v>16</v>
      </c>
      <c r="AB873" s="5">
        <v>5.0999999999999997E-2</v>
      </c>
      <c r="AC873" s="5">
        <v>1.92E-4</v>
      </c>
    </row>
    <row r="874" spans="1:29" ht="50.25" customHeight="1" x14ac:dyDescent="0.5">
      <c r="A874" s="1"/>
      <c r="B874" s="5">
        <v>825</v>
      </c>
      <c r="C874" s="5"/>
      <c r="D874" s="118">
        <v>1136061</v>
      </c>
      <c r="E874" s="6" t="s">
        <v>1039</v>
      </c>
      <c r="F874" s="11" t="s">
        <v>17</v>
      </c>
      <c r="G874" s="18" t="s">
        <v>111</v>
      </c>
      <c r="H874" s="49" t="s">
        <v>120</v>
      </c>
      <c r="I874" s="5" t="s">
        <v>1103</v>
      </c>
      <c r="J874" s="157">
        <v>2416</v>
      </c>
      <c r="K874" s="8">
        <v>2416</v>
      </c>
      <c r="L874" s="156">
        <f t="shared" si="67"/>
        <v>0</v>
      </c>
      <c r="M874" s="125">
        <f>VLOOKUP(F874,Оглавление!$J$4:$K$39,2,FALSE)</f>
        <v>0</v>
      </c>
      <c r="N874" s="8">
        <f t="shared" si="64"/>
        <v>2416</v>
      </c>
      <c r="O874" s="105"/>
      <c r="P874" s="8">
        <f t="shared" si="69"/>
        <v>0</v>
      </c>
      <c r="Q874" s="5" t="s">
        <v>1110</v>
      </c>
      <c r="R874" s="14" t="s">
        <v>1175</v>
      </c>
      <c r="S874" s="5">
        <v>1047459</v>
      </c>
      <c r="T874" s="13">
        <v>1137050</v>
      </c>
      <c r="U874" s="13" t="s">
        <v>12</v>
      </c>
      <c r="V874" s="5">
        <v>5.0999999999999997E-2</v>
      </c>
      <c r="W874" s="5">
        <v>4.6537500000000002E-4</v>
      </c>
      <c r="X874" s="5">
        <v>1</v>
      </c>
      <c r="Y874" s="5">
        <v>95</v>
      </c>
      <c r="Z874" s="5">
        <v>95</v>
      </c>
      <c r="AA874" s="5">
        <v>50</v>
      </c>
      <c r="AB874" s="5">
        <v>5.0999999999999997E-2</v>
      </c>
      <c r="AC874" s="5">
        <v>4.5124999999999999E-4</v>
      </c>
    </row>
    <row r="875" spans="1:29" ht="50.25" customHeight="1" x14ac:dyDescent="0.5">
      <c r="A875" s="1"/>
      <c r="B875" s="5">
        <v>826</v>
      </c>
      <c r="C875" s="5"/>
      <c r="D875" s="118">
        <v>1136062</v>
      </c>
      <c r="E875" s="6" t="s">
        <v>1040</v>
      </c>
      <c r="F875" s="11" t="s">
        <v>17</v>
      </c>
      <c r="G875" s="103" t="s">
        <v>118</v>
      </c>
      <c r="H875" s="49" t="s">
        <v>120</v>
      </c>
      <c r="I875" s="5" t="s">
        <v>1103</v>
      </c>
      <c r="J875" s="157">
        <v>3346</v>
      </c>
      <c r="K875" s="8">
        <v>3346</v>
      </c>
      <c r="L875" s="156">
        <f t="shared" si="67"/>
        <v>0</v>
      </c>
      <c r="M875" s="125">
        <f>VLOOKUP(F875,Оглавление!$J$4:$K$39,2,FALSE)</f>
        <v>0</v>
      </c>
      <c r="N875" s="8">
        <f t="shared" si="64"/>
        <v>3346</v>
      </c>
      <c r="O875" s="105"/>
      <c r="P875" s="8">
        <f t="shared" si="69"/>
        <v>0</v>
      </c>
      <c r="Q875" s="5" t="s">
        <v>1110</v>
      </c>
      <c r="R875" s="14" t="s">
        <v>1108</v>
      </c>
      <c r="S875" s="5" t="s">
        <v>12</v>
      </c>
      <c r="T875" s="13">
        <v>1137051</v>
      </c>
      <c r="U875" s="13" t="s">
        <v>12</v>
      </c>
      <c r="V875" s="5">
        <v>4.2999999999999997E-2</v>
      </c>
      <c r="W875" s="5">
        <v>4.6537500000000002E-4</v>
      </c>
      <c r="X875" s="5">
        <v>1</v>
      </c>
      <c r="Y875" s="5">
        <v>175</v>
      </c>
      <c r="Z875" s="5">
        <v>120</v>
      </c>
      <c r="AA875" s="5">
        <v>20</v>
      </c>
      <c r="AB875" s="5">
        <v>4.8000000000000001E-2</v>
      </c>
      <c r="AC875" s="5">
        <v>4.2000000000000002E-4</v>
      </c>
    </row>
    <row r="876" spans="1:29" ht="15.7" x14ac:dyDescent="0.5">
      <c r="A876" s="1"/>
      <c r="B876" s="5">
        <v>827</v>
      </c>
      <c r="C876" s="164"/>
      <c r="D876" s="118">
        <v>1137062</v>
      </c>
      <c r="E876" s="12" t="s">
        <v>1041</v>
      </c>
      <c r="F876" s="11" t="s">
        <v>17</v>
      </c>
      <c r="G876" s="103" t="s">
        <v>178</v>
      </c>
      <c r="H876" s="49" t="s">
        <v>179</v>
      </c>
      <c r="I876" s="5" t="s">
        <v>1103</v>
      </c>
      <c r="J876" s="157">
        <v>4362</v>
      </c>
      <c r="K876" s="8">
        <v>4362</v>
      </c>
      <c r="L876" s="156">
        <f t="shared" si="67"/>
        <v>0</v>
      </c>
      <c r="M876" s="125">
        <f>VLOOKUP(F876,Оглавление!$J$4:$K$39,2,FALSE)</f>
        <v>0</v>
      </c>
      <c r="N876" s="8">
        <f t="shared" si="64"/>
        <v>4362</v>
      </c>
      <c r="O876" s="105"/>
      <c r="P876" s="8">
        <f t="shared" si="69"/>
        <v>0</v>
      </c>
      <c r="Q876" s="5" t="s">
        <v>1110</v>
      </c>
      <c r="R876" s="14" t="s">
        <v>1107</v>
      </c>
      <c r="S876" s="5" t="s">
        <v>12</v>
      </c>
      <c r="T876" s="13" t="s">
        <v>12</v>
      </c>
      <c r="U876" s="13" t="s">
        <v>12</v>
      </c>
      <c r="V876" s="5">
        <v>0.14000000000000001</v>
      </c>
      <c r="W876" s="5">
        <v>3.3799999999999998E-4</v>
      </c>
      <c r="X876" s="5">
        <v>1</v>
      </c>
      <c r="Y876" s="5">
        <v>90</v>
      </c>
      <c r="Z876" s="5">
        <v>75</v>
      </c>
      <c r="AA876" s="5">
        <v>50</v>
      </c>
      <c r="AB876" s="5">
        <v>0.14000000000000001</v>
      </c>
      <c r="AC876" s="5">
        <v>3.3799999999999998E-4</v>
      </c>
    </row>
    <row r="877" spans="1:29" ht="15.7" x14ac:dyDescent="0.5">
      <c r="A877" s="1"/>
      <c r="B877" s="5">
        <v>828</v>
      </c>
      <c r="C877" s="164"/>
      <c r="D877" s="118">
        <v>1137052</v>
      </c>
      <c r="E877" s="12" t="s">
        <v>1042</v>
      </c>
      <c r="F877" s="11" t="s">
        <v>17</v>
      </c>
      <c r="G877" s="103" t="s">
        <v>118</v>
      </c>
      <c r="H877" s="49" t="s">
        <v>120</v>
      </c>
      <c r="I877" s="5" t="s">
        <v>1103</v>
      </c>
      <c r="J877" s="157">
        <v>4362</v>
      </c>
      <c r="K877" s="8">
        <v>4362</v>
      </c>
      <c r="L877" s="156">
        <f t="shared" si="67"/>
        <v>0</v>
      </c>
      <c r="M877" s="125">
        <f>VLOOKUP(F877,Оглавление!$J$4:$K$39,2,FALSE)</f>
        <v>0</v>
      </c>
      <c r="N877" s="8">
        <f t="shared" si="64"/>
        <v>4362</v>
      </c>
      <c r="O877" s="105"/>
      <c r="P877" s="8">
        <f t="shared" si="69"/>
        <v>0</v>
      </c>
      <c r="Q877" s="5" t="s">
        <v>1110</v>
      </c>
      <c r="R877" s="14" t="s">
        <v>1107</v>
      </c>
      <c r="S877" s="13">
        <v>1136055</v>
      </c>
      <c r="T877" s="13" t="s">
        <v>12</v>
      </c>
      <c r="U877" s="13" t="s">
        <v>12</v>
      </c>
      <c r="V877" s="5">
        <v>0.14000000000000001</v>
      </c>
      <c r="W877" s="5">
        <v>3.3799999999999998E-4</v>
      </c>
      <c r="X877" s="5">
        <v>1</v>
      </c>
      <c r="Y877" s="5">
        <v>90</v>
      </c>
      <c r="Z877" s="5">
        <v>75</v>
      </c>
      <c r="AA877" s="5">
        <v>50</v>
      </c>
      <c r="AB877" s="5">
        <v>0.14000000000000001</v>
      </c>
      <c r="AC877" s="5">
        <v>3.3799999999999998E-4</v>
      </c>
    </row>
    <row r="878" spans="1:29" ht="15.7" x14ac:dyDescent="0.5">
      <c r="A878" s="1"/>
      <c r="B878" s="5">
        <v>829</v>
      </c>
      <c r="C878" s="164"/>
      <c r="D878" s="118">
        <v>1137065</v>
      </c>
      <c r="E878" s="12" t="s">
        <v>1043</v>
      </c>
      <c r="F878" s="11" t="s">
        <v>17</v>
      </c>
      <c r="G878" s="103" t="s">
        <v>118</v>
      </c>
      <c r="H878" s="49" t="s">
        <v>120</v>
      </c>
      <c r="I878" s="5" t="s">
        <v>1103</v>
      </c>
      <c r="J878" s="157">
        <v>4362</v>
      </c>
      <c r="K878" s="8">
        <v>4362</v>
      </c>
      <c r="L878" s="156">
        <f t="shared" si="67"/>
        <v>0</v>
      </c>
      <c r="M878" s="125">
        <f>VLOOKUP(F878,Оглавление!$J$4:$K$39,2,FALSE)</f>
        <v>0</v>
      </c>
      <c r="N878" s="8">
        <f t="shared" si="64"/>
        <v>4362</v>
      </c>
      <c r="O878" s="105"/>
      <c r="P878" s="8">
        <f t="shared" si="69"/>
        <v>0</v>
      </c>
      <c r="Q878" s="5" t="s">
        <v>1110</v>
      </c>
      <c r="R878" s="14" t="s">
        <v>1107</v>
      </c>
      <c r="S878" s="13" t="s">
        <v>12</v>
      </c>
      <c r="T878" s="13" t="s">
        <v>12</v>
      </c>
      <c r="U878" s="13" t="s">
        <v>12</v>
      </c>
      <c r="V878" s="5">
        <v>0.14000000000000001</v>
      </c>
      <c r="W878" s="5">
        <v>3.3799999999999998E-4</v>
      </c>
      <c r="X878" s="5">
        <v>1</v>
      </c>
      <c r="Y878" s="5">
        <v>90</v>
      </c>
      <c r="Z878" s="5">
        <v>75</v>
      </c>
      <c r="AA878" s="5">
        <v>50</v>
      </c>
      <c r="AB878" s="5">
        <v>0.14000000000000001</v>
      </c>
      <c r="AC878" s="5">
        <v>3.3799999999999998E-4</v>
      </c>
    </row>
    <row r="879" spans="1:29" ht="50.25" customHeight="1" x14ac:dyDescent="0.5">
      <c r="A879" s="1"/>
      <c r="B879" s="5">
        <v>830</v>
      </c>
      <c r="C879" s="5"/>
      <c r="D879" s="118">
        <v>1136056</v>
      </c>
      <c r="E879" s="6" t="s">
        <v>1044</v>
      </c>
      <c r="F879" s="11" t="s">
        <v>17</v>
      </c>
      <c r="G879" s="103" t="s">
        <v>118</v>
      </c>
      <c r="H879" s="49" t="s">
        <v>120</v>
      </c>
      <c r="I879" s="5" t="s">
        <v>1103</v>
      </c>
      <c r="J879" s="157">
        <v>18263</v>
      </c>
      <c r="K879" s="8">
        <v>18263</v>
      </c>
      <c r="L879" s="156">
        <f t="shared" si="67"/>
        <v>0</v>
      </c>
      <c r="M879" s="125">
        <f>VLOOKUP(F879,Оглавление!$J$4:$K$39,2,FALSE)</f>
        <v>0</v>
      </c>
      <c r="N879" s="8">
        <f t="shared" si="64"/>
        <v>18263</v>
      </c>
      <c r="O879" s="105"/>
      <c r="P879" s="8">
        <f t="shared" si="69"/>
        <v>0</v>
      </c>
      <c r="Q879" s="5" t="s">
        <v>1110</v>
      </c>
      <c r="R879" s="14" t="s">
        <v>1108</v>
      </c>
      <c r="S879" s="5">
        <v>1089086</v>
      </c>
      <c r="T879" s="13">
        <v>1137044</v>
      </c>
      <c r="U879" s="13" t="s">
        <v>12</v>
      </c>
      <c r="V879" s="5">
        <v>0.6</v>
      </c>
      <c r="W879" s="5">
        <v>2.0300000000000001E-3</v>
      </c>
      <c r="X879" s="5">
        <v>1</v>
      </c>
      <c r="Y879" s="5">
        <v>290</v>
      </c>
      <c r="Z879" s="5">
        <v>100</v>
      </c>
      <c r="AA879" s="5">
        <v>70</v>
      </c>
      <c r="AB879" s="5">
        <v>0.6</v>
      </c>
      <c r="AC879" s="5">
        <v>2.0300000000000001E-3</v>
      </c>
    </row>
    <row r="880" spans="1:29" ht="50.25" customHeight="1" x14ac:dyDescent="0.5">
      <c r="A880" s="1"/>
      <c r="B880" s="5"/>
      <c r="C880" s="5"/>
      <c r="D880" s="118">
        <v>1238231</v>
      </c>
      <c r="E880" s="6" t="s">
        <v>1045</v>
      </c>
      <c r="F880" s="11" t="s">
        <v>39</v>
      </c>
      <c r="G880" s="103" t="s">
        <v>118</v>
      </c>
      <c r="H880" s="49" t="s">
        <v>120</v>
      </c>
      <c r="I880" s="5" t="s">
        <v>1103</v>
      </c>
      <c r="J880" s="157" t="s">
        <v>37</v>
      </c>
      <c r="K880" s="8" t="s">
        <v>37</v>
      </c>
      <c r="L880" s="156"/>
      <c r="M880" s="125" t="str">
        <f>VLOOKUP(F880,Оглавление!$J$4:$K$39,2,FALSE)</f>
        <v>-</v>
      </c>
      <c r="N880" s="8" t="s">
        <v>37</v>
      </c>
      <c r="O880" s="105"/>
      <c r="P880" s="8" t="s">
        <v>37</v>
      </c>
      <c r="Q880" s="5" t="s">
        <v>1110</v>
      </c>
      <c r="R880" s="14" t="s">
        <v>1107</v>
      </c>
      <c r="S880" s="5" t="s">
        <v>12</v>
      </c>
      <c r="T880" s="13" t="s">
        <v>12</v>
      </c>
      <c r="U880" s="13" t="s">
        <v>12</v>
      </c>
      <c r="V880" s="5" t="s">
        <v>12</v>
      </c>
      <c r="W880" s="5">
        <v>3.2923000000000001E-2</v>
      </c>
      <c r="X880" s="5">
        <v>1</v>
      </c>
      <c r="Y880" s="5">
        <v>380</v>
      </c>
      <c r="Z880" s="5">
        <v>380</v>
      </c>
      <c r="AA880" s="5">
        <v>228</v>
      </c>
      <c r="AB880" s="5">
        <v>2.8</v>
      </c>
      <c r="AC880" s="5">
        <v>3.2923000000000001E-2</v>
      </c>
    </row>
    <row r="881" spans="1:29" ht="50.25" customHeight="1" x14ac:dyDescent="0.5">
      <c r="A881" s="1"/>
      <c r="B881" s="5">
        <v>832</v>
      </c>
      <c r="C881" s="5"/>
      <c r="D881" s="118">
        <v>1137064</v>
      </c>
      <c r="E881" s="6" t="s">
        <v>1046</v>
      </c>
      <c r="F881" s="11" t="s">
        <v>39</v>
      </c>
      <c r="G881" s="18" t="s">
        <v>126</v>
      </c>
      <c r="H881" s="10" t="s">
        <v>120</v>
      </c>
      <c r="I881" s="10" t="s">
        <v>1103</v>
      </c>
      <c r="J881" s="157" t="s">
        <v>37</v>
      </c>
      <c r="K881" s="8" t="s">
        <v>37</v>
      </c>
      <c r="L881" s="156"/>
      <c r="M881" s="125" t="str">
        <f>VLOOKUP(F881,Оглавление!$J$4:$K$39,2,FALSE)</f>
        <v>-</v>
      </c>
      <c r="N881" s="8" t="s">
        <v>37</v>
      </c>
      <c r="O881" s="105"/>
      <c r="P881" s="8" t="s">
        <v>37</v>
      </c>
      <c r="Q881" s="5" t="s">
        <v>1110</v>
      </c>
      <c r="R881" s="14" t="s">
        <v>1107</v>
      </c>
      <c r="S881" s="5" t="s">
        <v>12</v>
      </c>
      <c r="T881" s="13" t="s">
        <v>12</v>
      </c>
      <c r="U881" s="13" t="s">
        <v>12</v>
      </c>
      <c r="V881" s="5">
        <v>5.75</v>
      </c>
      <c r="W881" s="5">
        <v>3.2923000000000001E-2</v>
      </c>
      <c r="X881" s="5">
        <v>1</v>
      </c>
      <c r="Y881" s="5">
        <v>380</v>
      </c>
      <c r="Z881" s="5">
        <v>380</v>
      </c>
      <c r="AA881" s="5">
        <v>228</v>
      </c>
      <c r="AB881" s="5">
        <v>5.75</v>
      </c>
      <c r="AC881" s="5">
        <v>3.2923000000000001E-2</v>
      </c>
    </row>
    <row r="882" spans="1:29" x14ac:dyDescent="0.5">
      <c r="A882" s="1"/>
      <c r="B882" s="5">
        <v>833</v>
      </c>
      <c r="C882" s="147" t="s">
        <v>103</v>
      </c>
      <c r="D882" s="132"/>
      <c r="E882" s="132"/>
      <c r="F882" s="132"/>
      <c r="G882" s="132"/>
      <c r="H882" s="132"/>
      <c r="I882" s="134"/>
      <c r="J882" s="158"/>
      <c r="K882" s="135"/>
      <c r="L882" s="135"/>
      <c r="M882" s="135"/>
      <c r="N882" s="135"/>
      <c r="O882" s="136"/>
      <c r="P882" s="135"/>
      <c r="Q882" s="52"/>
      <c r="R882" s="73"/>
      <c r="S882" s="53"/>
      <c r="T882" s="57"/>
      <c r="U882" s="57"/>
      <c r="V882" s="52"/>
      <c r="W882" s="52"/>
      <c r="X882" s="52"/>
      <c r="Y882" s="52"/>
      <c r="Z882" s="52"/>
      <c r="AA882" s="52"/>
      <c r="AB882" s="52"/>
      <c r="AC882" s="52"/>
    </row>
    <row r="883" spans="1:29" ht="50.25" customHeight="1" x14ac:dyDescent="0.5">
      <c r="A883" s="1"/>
      <c r="B883" s="5">
        <v>834</v>
      </c>
      <c r="C883" s="5"/>
      <c r="D883" s="118">
        <v>1237380</v>
      </c>
      <c r="E883" s="12" t="s">
        <v>1047</v>
      </c>
      <c r="F883" s="11" t="s">
        <v>15</v>
      </c>
      <c r="G883" s="103" t="s">
        <v>141</v>
      </c>
      <c r="H883" s="49" t="s">
        <v>115</v>
      </c>
      <c r="I883" s="5" t="s">
        <v>1103</v>
      </c>
      <c r="J883" s="157">
        <v>148</v>
      </c>
      <c r="K883" s="8">
        <v>170</v>
      </c>
      <c r="L883" s="156">
        <f t="shared" ref="L883:L920" si="70">ROUND(K883/J883-1,2)</f>
        <v>0.15</v>
      </c>
      <c r="M883" s="125">
        <f>VLOOKUP(F883,Оглавление!$J$4:$K$39,2,FALSE)</f>
        <v>0</v>
      </c>
      <c r="N883" s="8">
        <f t="shared" si="64"/>
        <v>170</v>
      </c>
      <c r="O883" s="105"/>
      <c r="P883" s="8">
        <f t="shared" ref="P883:P910" si="71">N883*O883</f>
        <v>0</v>
      </c>
      <c r="Q883" s="5" t="s">
        <v>1110</v>
      </c>
      <c r="R883" s="14" t="s">
        <v>1107</v>
      </c>
      <c r="S883" s="3" t="s">
        <v>12</v>
      </c>
      <c r="T883" s="13" t="s">
        <v>12</v>
      </c>
      <c r="U883" s="13" t="s">
        <v>12</v>
      </c>
      <c r="V883" s="5">
        <v>1.0999999999999999E-2</v>
      </c>
      <c r="W883" s="5">
        <v>2.3E-5</v>
      </c>
      <c r="X883" s="5">
        <v>1</v>
      </c>
      <c r="Y883" s="5">
        <v>75</v>
      </c>
      <c r="Z883" s="5">
        <v>60</v>
      </c>
      <c r="AA883" s="5">
        <v>5</v>
      </c>
      <c r="AB883" s="5">
        <v>1.0999999999999999E-2</v>
      </c>
      <c r="AC883" s="5">
        <v>2.3E-5</v>
      </c>
    </row>
    <row r="884" spans="1:29" ht="50.25" customHeight="1" x14ac:dyDescent="0.5">
      <c r="A884" s="1"/>
      <c r="B884" s="5">
        <v>835</v>
      </c>
      <c r="C884" s="5"/>
      <c r="D884" s="118">
        <v>1237401</v>
      </c>
      <c r="E884" s="12" t="s">
        <v>1048</v>
      </c>
      <c r="F884" s="11" t="s">
        <v>15</v>
      </c>
      <c r="G884" s="103" t="s">
        <v>141</v>
      </c>
      <c r="H884" s="49" t="s">
        <v>115</v>
      </c>
      <c r="I884" s="5" t="s">
        <v>1103</v>
      </c>
      <c r="J884" s="157">
        <v>6101</v>
      </c>
      <c r="K884" s="8">
        <v>7016</v>
      </c>
      <c r="L884" s="156">
        <f t="shared" si="70"/>
        <v>0.15</v>
      </c>
      <c r="M884" s="125">
        <f>VLOOKUP(F884,Оглавление!$J$4:$K$39,2,FALSE)</f>
        <v>0</v>
      </c>
      <c r="N884" s="8">
        <f t="shared" si="64"/>
        <v>7016</v>
      </c>
      <c r="O884" s="105"/>
      <c r="P884" s="8">
        <f t="shared" si="71"/>
        <v>0</v>
      </c>
      <c r="Q884" s="5" t="s">
        <v>1110</v>
      </c>
      <c r="R884" s="14" t="s">
        <v>1107</v>
      </c>
      <c r="S884" s="5">
        <v>1089673</v>
      </c>
      <c r="T884" s="13" t="s">
        <v>12</v>
      </c>
      <c r="U884" s="13">
        <v>1237402</v>
      </c>
      <c r="V884" s="5">
        <v>0.35</v>
      </c>
      <c r="W884" s="5">
        <v>5.9999999999999995E-4</v>
      </c>
      <c r="X884" s="5">
        <v>1</v>
      </c>
      <c r="Y884" s="5" t="s">
        <v>12</v>
      </c>
      <c r="Z884" s="5" t="s">
        <v>12</v>
      </c>
      <c r="AA884" s="5" t="s">
        <v>12</v>
      </c>
      <c r="AB884" s="5" t="s">
        <v>12</v>
      </c>
      <c r="AC884" s="5" t="s">
        <v>12</v>
      </c>
    </row>
    <row r="885" spans="1:29" ht="50.25" customHeight="1" x14ac:dyDescent="0.5">
      <c r="A885" s="1"/>
      <c r="B885" s="5">
        <v>836</v>
      </c>
      <c r="C885" s="5"/>
      <c r="D885" s="118">
        <v>1237402</v>
      </c>
      <c r="E885" s="12" t="s">
        <v>1049</v>
      </c>
      <c r="F885" s="11" t="s">
        <v>15</v>
      </c>
      <c r="G885" s="103" t="s">
        <v>141</v>
      </c>
      <c r="H885" s="49" t="s">
        <v>115</v>
      </c>
      <c r="I885" s="5" t="s">
        <v>1103</v>
      </c>
      <c r="J885" s="157">
        <v>8014</v>
      </c>
      <c r="K885" s="8">
        <v>9216</v>
      </c>
      <c r="L885" s="156">
        <f t="shared" si="70"/>
        <v>0.15</v>
      </c>
      <c r="M885" s="125">
        <f>VLOOKUP(F885,Оглавление!$J$4:$K$39,2,FALSE)</f>
        <v>0</v>
      </c>
      <c r="N885" s="8">
        <f t="shared" si="64"/>
        <v>9216</v>
      </c>
      <c r="O885" s="105"/>
      <c r="P885" s="8">
        <f t="shared" si="71"/>
        <v>0</v>
      </c>
      <c r="Q885" s="5" t="s">
        <v>1110</v>
      </c>
      <c r="R885" s="14" t="s">
        <v>1107</v>
      </c>
      <c r="S885" s="5">
        <v>1089674</v>
      </c>
      <c r="T885" s="13" t="s">
        <v>12</v>
      </c>
      <c r="U885" s="13">
        <v>1237401</v>
      </c>
      <c r="V885" s="5">
        <v>0.35</v>
      </c>
      <c r="W885" s="5">
        <v>5.9999999999999995E-4</v>
      </c>
      <c r="X885" s="5">
        <v>1</v>
      </c>
      <c r="Y885" s="5" t="s">
        <v>12</v>
      </c>
      <c r="Z885" s="5" t="s">
        <v>12</v>
      </c>
      <c r="AA885" s="5" t="s">
        <v>12</v>
      </c>
      <c r="AB885" s="5" t="s">
        <v>12</v>
      </c>
      <c r="AC885" s="5" t="s">
        <v>12</v>
      </c>
    </row>
    <row r="886" spans="1:29" ht="50.25" customHeight="1" x14ac:dyDescent="0.5">
      <c r="A886" s="19"/>
      <c r="B886" s="5">
        <v>837</v>
      </c>
      <c r="C886" s="5"/>
      <c r="D886" s="118">
        <v>1237407</v>
      </c>
      <c r="E886" s="12" t="s">
        <v>1050</v>
      </c>
      <c r="F886" s="11" t="s">
        <v>15</v>
      </c>
      <c r="G886" s="103" t="s">
        <v>141</v>
      </c>
      <c r="H886" s="49" t="s">
        <v>115</v>
      </c>
      <c r="I886" s="5" t="s">
        <v>1103</v>
      </c>
      <c r="J886" s="157">
        <v>2022</v>
      </c>
      <c r="K886" s="8">
        <v>2325</v>
      </c>
      <c r="L886" s="156">
        <f t="shared" si="70"/>
        <v>0.15</v>
      </c>
      <c r="M886" s="125">
        <f>VLOOKUP(F886,Оглавление!$J$4:$K$39,2,FALSE)</f>
        <v>0</v>
      </c>
      <c r="N886" s="8">
        <f t="shared" si="64"/>
        <v>2325</v>
      </c>
      <c r="O886" s="105"/>
      <c r="P886" s="8">
        <f>N886*O886</f>
        <v>0</v>
      </c>
      <c r="Q886" s="5" t="s">
        <v>1110</v>
      </c>
      <c r="R886" s="14" t="s">
        <v>1107</v>
      </c>
      <c r="S886" s="5">
        <v>1089776</v>
      </c>
      <c r="T886" s="13" t="s">
        <v>12</v>
      </c>
      <c r="U886" s="13" t="s">
        <v>12</v>
      </c>
      <c r="V886" s="5">
        <v>0.03</v>
      </c>
      <c r="W886" s="5" t="s">
        <v>12</v>
      </c>
      <c r="X886" s="5">
        <v>1</v>
      </c>
      <c r="Y886" s="5" t="s">
        <v>12</v>
      </c>
      <c r="Z886" s="5" t="s">
        <v>12</v>
      </c>
      <c r="AA886" s="5" t="s">
        <v>12</v>
      </c>
      <c r="AB886" s="5" t="s">
        <v>12</v>
      </c>
      <c r="AC886" s="5" t="s">
        <v>12</v>
      </c>
    </row>
    <row r="887" spans="1:29" ht="50.25" customHeight="1" x14ac:dyDescent="0.5">
      <c r="A887" s="55" t="s">
        <v>12</v>
      </c>
      <c r="B887" s="5">
        <v>838</v>
      </c>
      <c r="C887" s="5"/>
      <c r="D887" s="118">
        <v>1237403</v>
      </c>
      <c r="E887" s="12" t="s">
        <v>1051</v>
      </c>
      <c r="F887" s="11" t="s">
        <v>15</v>
      </c>
      <c r="G887" s="103" t="s">
        <v>121</v>
      </c>
      <c r="H887" s="49" t="s">
        <v>115</v>
      </c>
      <c r="I887" s="5" t="s">
        <v>1103</v>
      </c>
      <c r="J887" s="157">
        <v>8265</v>
      </c>
      <c r="K887" s="8">
        <v>9505</v>
      </c>
      <c r="L887" s="156">
        <f t="shared" si="70"/>
        <v>0.15</v>
      </c>
      <c r="M887" s="125">
        <f>VLOOKUP(F887,Оглавление!$J$4:$K$39,2,FALSE)</f>
        <v>0</v>
      </c>
      <c r="N887" s="8">
        <f t="shared" si="64"/>
        <v>9505</v>
      </c>
      <c r="O887" s="105"/>
      <c r="P887" s="8">
        <f t="shared" si="71"/>
        <v>0</v>
      </c>
      <c r="Q887" s="5" t="s">
        <v>1110</v>
      </c>
      <c r="R887" s="14" t="s">
        <v>1107</v>
      </c>
      <c r="S887" s="5">
        <v>1089677</v>
      </c>
      <c r="T887" s="13" t="s">
        <v>12</v>
      </c>
      <c r="U887" s="13" t="s">
        <v>12</v>
      </c>
      <c r="V887" s="5">
        <v>0.6</v>
      </c>
      <c r="W887" s="5">
        <v>1.0679999999999999E-3</v>
      </c>
      <c r="X887" s="5">
        <v>1</v>
      </c>
      <c r="Y887" s="5" t="s">
        <v>12</v>
      </c>
      <c r="Z887" s="5" t="s">
        <v>12</v>
      </c>
      <c r="AA887" s="5" t="s">
        <v>12</v>
      </c>
      <c r="AB887" s="5" t="s">
        <v>12</v>
      </c>
      <c r="AC887" s="5" t="s">
        <v>12</v>
      </c>
    </row>
    <row r="888" spans="1:29" ht="50.25" customHeight="1" x14ac:dyDescent="0.5">
      <c r="A888" s="19"/>
      <c r="B888" s="5">
        <v>839</v>
      </c>
      <c r="C888" s="5"/>
      <c r="D888" s="118">
        <v>1237408</v>
      </c>
      <c r="E888" s="12" t="s">
        <v>1052</v>
      </c>
      <c r="F888" s="11" t="s">
        <v>15</v>
      </c>
      <c r="G888" s="103" t="s">
        <v>121</v>
      </c>
      <c r="H888" s="49" t="s">
        <v>115</v>
      </c>
      <c r="I888" s="5" t="s">
        <v>1103</v>
      </c>
      <c r="J888" s="157">
        <v>2349</v>
      </c>
      <c r="K888" s="8">
        <v>2701</v>
      </c>
      <c r="L888" s="156">
        <f t="shared" si="70"/>
        <v>0.15</v>
      </c>
      <c r="M888" s="125">
        <f>VLOOKUP(F888,Оглавление!$J$4:$K$39,2,FALSE)</f>
        <v>0</v>
      </c>
      <c r="N888" s="8">
        <f t="shared" si="64"/>
        <v>2701</v>
      </c>
      <c r="O888" s="105"/>
      <c r="P888" s="8">
        <f>N888*O888</f>
        <v>0</v>
      </c>
      <c r="Q888" s="5" t="s">
        <v>1110</v>
      </c>
      <c r="R888" s="14" t="s">
        <v>1107</v>
      </c>
      <c r="S888" s="5">
        <v>1089779</v>
      </c>
      <c r="T888" s="13" t="s">
        <v>12</v>
      </c>
      <c r="U888" s="13" t="s">
        <v>12</v>
      </c>
      <c r="V888" s="5">
        <v>7.2999999999999995E-2</v>
      </c>
      <c r="W888" s="5">
        <v>1E-3</v>
      </c>
      <c r="X888" s="5">
        <v>1</v>
      </c>
      <c r="Y888" s="5" t="s">
        <v>12</v>
      </c>
      <c r="Z888" s="5" t="s">
        <v>12</v>
      </c>
      <c r="AA888" s="5" t="s">
        <v>12</v>
      </c>
      <c r="AB888" s="5" t="s">
        <v>12</v>
      </c>
      <c r="AC888" s="5" t="s">
        <v>12</v>
      </c>
    </row>
    <row r="889" spans="1:29" ht="50.25" customHeight="1" x14ac:dyDescent="0.5">
      <c r="A889" s="19"/>
      <c r="B889" s="5">
        <v>840</v>
      </c>
      <c r="C889" s="5"/>
      <c r="D889" s="118">
        <v>1237404</v>
      </c>
      <c r="E889" s="12" t="s">
        <v>1053</v>
      </c>
      <c r="F889" s="11" t="s">
        <v>15</v>
      </c>
      <c r="G889" s="103" t="s">
        <v>141</v>
      </c>
      <c r="H889" s="49" t="s">
        <v>115</v>
      </c>
      <c r="I889" s="5" t="s">
        <v>1103</v>
      </c>
      <c r="J889" s="157">
        <v>9383</v>
      </c>
      <c r="K889" s="8">
        <v>10790</v>
      </c>
      <c r="L889" s="156">
        <f t="shared" si="70"/>
        <v>0.15</v>
      </c>
      <c r="M889" s="125">
        <f>VLOOKUP(F889,Оглавление!$J$4:$K$39,2,FALSE)</f>
        <v>0</v>
      </c>
      <c r="N889" s="8">
        <f t="shared" si="64"/>
        <v>10790</v>
      </c>
      <c r="O889" s="105"/>
      <c r="P889" s="8">
        <f t="shared" si="71"/>
        <v>0</v>
      </c>
      <c r="Q889" s="5" t="s">
        <v>1110</v>
      </c>
      <c r="R889" s="14" t="s">
        <v>1107</v>
      </c>
      <c r="S889" s="5">
        <v>1089675</v>
      </c>
      <c r="T889" s="13" t="s">
        <v>12</v>
      </c>
      <c r="U889" s="13" t="s">
        <v>12</v>
      </c>
      <c r="V889" s="5">
        <v>5</v>
      </c>
      <c r="W889" s="5" t="s">
        <v>12</v>
      </c>
      <c r="X889" s="5">
        <v>1</v>
      </c>
      <c r="Y889" s="5" t="s">
        <v>12</v>
      </c>
      <c r="Z889" s="5" t="s">
        <v>12</v>
      </c>
      <c r="AA889" s="5" t="s">
        <v>12</v>
      </c>
      <c r="AB889" s="5" t="s">
        <v>12</v>
      </c>
      <c r="AC889" s="5" t="s">
        <v>12</v>
      </c>
    </row>
    <row r="890" spans="1:29" ht="50.25" customHeight="1" x14ac:dyDescent="0.5">
      <c r="A890" s="19"/>
      <c r="B890" s="5">
        <v>841</v>
      </c>
      <c r="C890" s="5"/>
      <c r="D890" s="118">
        <v>1237405</v>
      </c>
      <c r="E890" s="12" t="s">
        <v>1054</v>
      </c>
      <c r="F890" s="11" t="s">
        <v>15</v>
      </c>
      <c r="G890" s="103" t="s">
        <v>141</v>
      </c>
      <c r="H890" s="49" t="s">
        <v>115</v>
      </c>
      <c r="I890" s="5" t="s">
        <v>1103</v>
      </c>
      <c r="J890" s="157">
        <v>13980</v>
      </c>
      <c r="K890" s="8">
        <v>16077</v>
      </c>
      <c r="L890" s="156">
        <f t="shared" si="70"/>
        <v>0.15</v>
      </c>
      <c r="M890" s="125">
        <f>VLOOKUP(F890,Оглавление!$J$4:$K$39,2,FALSE)</f>
        <v>0</v>
      </c>
      <c r="N890" s="8">
        <f t="shared" si="64"/>
        <v>16077</v>
      </c>
      <c r="O890" s="105"/>
      <c r="P890" s="8">
        <f t="shared" si="71"/>
        <v>0</v>
      </c>
      <c r="Q890" s="5" t="s">
        <v>1110</v>
      </c>
      <c r="R890" s="14" t="s">
        <v>1107</v>
      </c>
      <c r="S890" s="5">
        <v>1089676</v>
      </c>
      <c r="T890" s="13" t="s">
        <v>12</v>
      </c>
      <c r="U890" s="13" t="s">
        <v>12</v>
      </c>
      <c r="V890" s="5">
        <v>5.6</v>
      </c>
      <c r="W890" s="5">
        <v>2.673E-3</v>
      </c>
      <c r="X890" s="5">
        <v>1</v>
      </c>
      <c r="Y890" s="5" t="s">
        <v>12</v>
      </c>
      <c r="Z890" s="5" t="s">
        <v>12</v>
      </c>
      <c r="AA890" s="5" t="s">
        <v>12</v>
      </c>
      <c r="AB890" s="5" t="s">
        <v>12</v>
      </c>
      <c r="AC890" s="5" t="s">
        <v>12</v>
      </c>
    </row>
    <row r="891" spans="1:29" ht="50.25" customHeight="1" x14ac:dyDescent="0.5">
      <c r="A891" s="19"/>
      <c r="B891" s="5">
        <v>842</v>
      </c>
      <c r="C891" s="164"/>
      <c r="D891" s="118">
        <v>1237409</v>
      </c>
      <c r="E891" s="12" t="s">
        <v>1055</v>
      </c>
      <c r="F891" s="11" t="s">
        <v>15</v>
      </c>
      <c r="G891" s="103" t="s">
        <v>141</v>
      </c>
      <c r="H891" s="49" t="s">
        <v>115</v>
      </c>
      <c r="I891" s="5" t="s">
        <v>1103</v>
      </c>
      <c r="J891" s="157">
        <v>884</v>
      </c>
      <c r="K891" s="8">
        <v>1017</v>
      </c>
      <c r="L891" s="156">
        <f t="shared" si="70"/>
        <v>0.15</v>
      </c>
      <c r="M891" s="125">
        <f>VLOOKUP(F891,Оглавление!$J$4:$K$39,2,FALSE)</f>
        <v>0</v>
      </c>
      <c r="N891" s="8">
        <f t="shared" si="64"/>
        <v>1017</v>
      </c>
      <c r="O891" s="105"/>
      <c r="P891" s="8">
        <f t="shared" si="71"/>
        <v>0</v>
      </c>
      <c r="Q891" s="5" t="s">
        <v>1110</v>
      </c>
      <c r="R891" s="14" t="s">
        <v>1107</v>
      </c>
      <c r="S891" s="5">
        <v>1089777</v>
      </c>
      <c r="T891" s="13" t="s">
        <v>12</v>
      </c>
      <c r="U891" s="13" t="s">
        <v>12</v>
      </c>
      <c r="V891" s="5">
        <v>7.2999999999999995E-2</v>
      </c>
      <c r="W891" s="5">
        <v>1E-3</v>
      </c>
      <c r="X891" s="5">
        <v>1</v>
      </c>
      <c r="Y891" s="5" t="s">
        <v>12</v>
      </c>
      <c r="Z891" s="5" t="s">
        <v>12</v>
      </c>
      <c r="AA891" s="5" t="s">
        <v>12</v>
      </c>
      <c r="AB891" s="5" t="s">
        <v>12</v>
      </c>
      <c r="AC891" s="5" t="s">
        <v>12</v>
      </c>
    </row>
    <row r="892" spans="1:29" ht="50.25" customHeight="1" x14ac:dyDescent="0.5">
      <c r="A892" s="19"/>
      <c r="B892" s="5">
        <v>843</v>
      </c>
      <c r="C892" s="164"/>
      <c r="D892" s="118">
        <v>1237410</v>
      </c>
      <c r="E892" s="12" t="s">
        <v>1056</v>
      </c>
      <c r="F892" s="11" t="s">
        <v>15</v>
      </c>
      <c r="G892" s="103" t="s">
        <v>141</v>
      </c>
      <c r="H892" s="49" t="s">
        <v>115</v>
      </c>
      <c r="I892" s="5" t="s">
        <v>1103</v>
      </c>
      <c r="J892" s="157">
        <v>2213</v>
      </c>
      <c r="K892" s="8">
        <v>2545</v>
      </c>
      <c r="L892" s="156">
        <f t="shared" si="70"/>
        <v>0.15</v>
      </c>
      <c r="M892" s="125">
        <f>VLOOKUP(F892,Оглавление!$J$4:$K$39,2,FALSE)</f>
        <v>0</v>
      </c>
      <c r="N892" s="8">
        <f t="shared" si="64"/>
        <v>2545</v>
      </c>
      <c r="O892" s="105"/>
      <c r="P892" s="8">
        <f t="shared" si="71"/>
        <v>0</v>
      </c>
      <c r="Q892" s="5" t="s">
        <v>1110</v>
      </c>
      <c r="R892" s="14" t="s">
        <v>1107</v>
      </c>
      <c r="S892" s="5">
        <v>1089778</v>
      </c>
      <c r="T892" s="13" t="s">
        <v>12</v>
      </c>
      <c r="U892" s="13" t="s">
        <v>12</v>
      </c>
      <c r="V892" s="5">
        <v>7.2999999999999995E-2</v>
      </c>
      <c r="W892" s="5">
        <v>1E-3</v>
      </c>
      <c r="X892" s="5">
        <v>1</v>
      </c>
      <c r="Y892" s="5" t="s">
        <v>12</v>
      </c>
      <c r="Z892" s="5" t="s">
        <v>12</v>
      </c>
      <c r="AA892" s="5" t="s">
        <v>12</v>
      </c>
      <c r="AB892" s="5" t="s">
        <v>12</v>
      </c>
      <c r="AC892" s="5" t="s">
        <v>12</v>
      </c>
    </row>
    <row r="893" spans="1:29" ht="50.25" customHeight="1" x14ac:dyDescent="0.5">
      <c r="A893" s="19"/>
      <c r="B893" s="5">
        <v>844</v>
      </c>
      <c r="C893" s="5"/>
      <c r="D893" s="118">
        <v>1057167</v>
      </c>
      <c r="E893" s="7" t="s">
        <v>1057</v>
      </c>
      <c r="F893" s="11" t="s">
        <v>15</v>
      </c>
      <c r="G893" s="50" t="s">
        <v>139</v>
      </c>
      <c r="H893" s="14" t="s">
        <v>78</v>
      </c>
      <c r="I893" s="10" t="s">
        <v>1105</v>
      </c>
      <c r="J893" s="157">
        <v>71310</v>
      </c>
      <c r="K893" s="8">
        <v>70140</v>
      </c>
      <c r="L893" s="156">
        <f t="shared" si="70"/>
        <v>-0.02</v>
      </c>
      <c r="M893" s="125">
        <f>VLOOKUP(F893,Оглавление!$J$4:$K$39,2,FALSE)</f>
        <v>0</v>
      </c>
      <c r="N893" s="8">
        <f t="shared" si="64"/>
        <v>70140</v>
      </c>
      <c r="O893" s="105"/>
      <c r="P893" s="8">
        <f t="shared" si="71"/>
        <v>0</v>
      </c>
      <c r="Q893" s="5" t="s">
        <v>1106</v>
      </c>
      <c r="R893" s="14" t="s">
        <v>1107</v>
      </c>
      <c r="S893" s="5" t="s">
        <v>12</v>
      </c>
      <c r="T893" s="13" t="s">
        <v>12</v>
      </c>
      <c r="U893" s="10">
        <v>1132664</v>
      </c>
      <c r="V893" s="5">
        <v>4.8890000000000002</v>
      </c>
      <c r="W893" s="5" t="s">
        <v>12</v>
      </c>
      <c r="X893" s="5">
        <v>1</v>
      </c>
      <c r="Y893" s="5">
        <v>376</v>
      </c>
      <c r="Z893" s="5">
        <v>120</v>
      </c>
      <c r="AA893" s="5">
        <v>316</v>
      </c>
      <c r="AB893" s="5">
        <v>4.8890000000000002</v>
      </c>
      <c r="AC893" s="5">
        <v>1.4258E-2</v>
      </c>
    </row>
    <row r="894" spans="1:29" ht="50.25" customHeight="1" x14ac:dyDescent="0.5">
      <c r="A894" s="19"/>
      <c r="B894" s="5">
        <v>845</v>
      </c>
      <c r="C894" s="5"/>
      <c r="D894" s="119">
        <v>1237378</v>
      </c>
      <c r="E894" s="68" t="s">
        <v>1058</v>
      </c>
      <c r="F894" s="11" t="s">
        <v>15</v>
      </c>
      <c r="G894" s="104" t="s">
        <v>110</v>
      </c>
      <c r="H894" s="78" t="s">
        <v>79</v>
      </c>
      <c r="I894" s="10" t="s">
        <v>1103</v>
      </c>
      <c r="J894" s="157">
        <v>12225</v>
      </c>
      <c r="K894" s="8">
        <v>12225</v>
      </c>
      <c r="L894" s="156">
        <f t="shared" si="70"/>
        <v>0</v>
      </c>
      <c r="M894" s="125">
        <f>VLOOKUP(F894,Оглавление!$J$4:$K$39,2,FALSE)</f>
        <v>0</v>
      </c>
      <c r="N894" s="8">
        <f t="shared" si="64"/>
        <v>12225</v>
      </c>
      <c r="O894" s="105"/>
      <c r="P894" s="8">
        <f t="shared" si="71"/>
        <v>0</v>
      </c>
      <c r="Q894" s="5" t="s">
        <v>1110</v>
      </c>
      <c r="R894" s="14" t="s">
        <v>1107</v>
      </c>
      <c r="S894" s="15">
        <v>1119380</v>
      </c>
      <c r="T894" s="13" t="s">
        <v>12</v>
      </c>
      <c r="U894" s="13" t="s">
        <v>12</v>
      </c>
      <c r="V894" s="5" t="s">
        <v>12</v>
      </c>
      <c r="W894" s="5" t="s">
        <v>12</v>
      </c>
      <c r="X894" s="5">
        <v>1</v>
      </c>
      <c r="Y894" s="5" t="s">
        <v>12</v>
      </c>
      <c r="Z894" s="5" t="s">
        <v>12</v>
      </c>
      <c r="AA894" s="5" t="s">
        <v>12</v>
      </c>
      <c r="AB894" s="5" t="s">
        <v>12</v>
      </c>
      <c r="AC894" s="5" t="s">
        <v>12</v>
      </c>
    </row>
    <row r="895" spans="1:29" ht="50.25" customHeight="1" x14ac:dyDescent="0.5">
      <c r="A895" s="19"/>
      <c r="B895" s="5">
        <v>847</v>
      </c>
      <c r="C895" s="5"/>
      <c r="D895" s="118">
        <v>1119385</v>
      </c>
      <c r="E895" s="7" t="s">
        <v>1059</v>
      </c>
      <c r="F895" s="11" t="s">
        <v>15</v>
      </c>
      <c r="G895" s="50" t="s">
        <v>80</v>
      </c>
      <c r="H895" s="14" t="s">
        <v>78</v>
      </c>
      <c r="I895" s="10" t="s">
        <v>1103</v>
      </c>
      <c r="J895" s="157">
        <v>9059</v>
      </c>
      <c r="K895" s="8">
        <v>9320</v>
      </c>
      <c r="L895" s="156">
        <f t="shared" si="70"/>
        <v>0.03</v>
      </c>
      <c r="M895" s="125">
        <f>VLOOKUP(F895,Оглавление!$J$4:$K$39,2,FALSE)</f>
        <v>0</v>
      </c>
      <c r="N895" s="8">
        <f t="shared" si="64"/>
        <v>9320</v>
      </c>
      <c r="O895" s="105"/>
      <c r="P895" s="8">
        <f t="shared" si="71"/>
        <v>0</v>
      </c>
      <c r="Q895" s="5" t="s">
        <v>1109</v>
      </c>
      <c r="R895" s="14" t="s">
        <v>1107</v>
      </c>
      <c r="S895" s="5">
        <v>1057176</v>
      </c>
      <c r="T895" s="13" t="s">
        <v>12</v>
      </c>
      <c r="U895" s="10">
        <v>1057176</v>
      </c>
      <c r="V895" s="5">
        <v>0.254</v>
      </c>
      <c r="W895" s="5">
        <v>4.06E-4</v>
      </c>
      <c r="X895" s="5">
        <v>1</v>
      </c>
      <c r="Y895" s="5">
        <v>125</v>
      </c>
      <c r="Z895" s="5">
        <v>57</v>
      </c>
      <c r="AA895" s="5">
        <v>125</v>
      </c>
      <c r="AB895" s="5">
        <v>0.254</v>
      </c>
      <c r="AC895" s="5">
        <v>8.9099999999999997E-4</v>
      </c>
    </row>
    <row r="896" spans="1:29" ht="50.25" customHeight="1" x14ac:dyDescent="0.5">
      <c r="A896" s="19"/>
      <c r="B896" s="5">
        <v>848</v>
      </c>
      <c r="C896" s="5"/>
      <c r="D896" s="118">
        <v>1057172</v>
      </c>
      <c r="E896" s="7" t="s">
        <v>1060</v>
      </c>
      <c r="F896" s="11" t="s">
        <v>15</v>
      </c>
      <c r="G896" s="50" t="s">
        <v>80</v>
      </c>
      <c r="H896" s="49" t="s">
        <v>115</v>
      </c>
      <c r="I896" s="10" t="s">
        <v>1103</v>
      </c>
      <c r="J896" s="157">
        <v>8875</v>
      </c>
      <c r="K896" s="8">
        <v>9141</v>
      </c>
      <c r="L896" s="156">
        <f t="shared" si="70"/>
        <v>0.03</v>
      </c>
      <c r="M896" s="125">
        <f>VLOOKUP(F896,Оглавление!$J$4:$K$39,2,FALSE)</f>
        <v>0</v>
      </c>
      <c r="N896" s="8">
        <f t="shared" si="64"/>
        <v>9141</v>
      </c>
      <c r="O896" s="105"/>
      <c r="P896" s="8">
        <f t="shared" si="71"/>
        <v>0</v>
      </c>
      <c r="Q896" s="10" t="s">
        <v>1109</v>
      </c>
      <c r="R896" s="14" t="s">
        <v>1107</v>
      </c>
      <c r="S896" s="14" t="s">
        <v>12</v>
      </c>
      <c r="T896" s="13" t="s">
        <v>12</v>
      </c>
      <c r="U896" s="10">
        <v>1119381</v>
      </c>
      <c r="V896" s="5">
        <v>0.19</v>
      </c>
      <c r="W896" s="5">
        <v>3.2899999999999997E-4</v>
      </c>
      <c r="X896" s="5">
        <v>1</v>
      </c>
      <c r="Y896" s="5">
        <v>105</v>
      </c>
      <c r="Z896" s="5">
        <v>70</v>
      </c>
      <c r="AA896" s="5">
        <v>70</v>
      </c>
      <c r="AB896" s="5">
        <v>0.19</v>
      </c>
      <c r="AC896" s="5">
        <v>5.1500000000000005E-4</v>
      </c>
    </row>
    <row r="897" spans="1:29" ht="50.25" customHeight="1" x14ac:dyDescent="0.5">
      <c r="A897" s="19"/>
      <c r="B897" s="5">
        <v>849</v>
      </c>
      <c r="C897" s="5"/>
      <c r="D897" s="118">
        <v>1057173</v>
      </c>
      <c r="E897" s="7" t="s">
        <v>1061</v>
      </c>
      <c r="F897" s="11" t="s">
        <v>15</v>
      </c>
      <c r="G897" s="50" t="s">
        <v>80</v>
      </c>
      <c r="H897" s="78" t="s">
        <v>79</v>
      </c>
      <c r="I897" s="10" t="s">
        <v>1103</v>
      </c>
      <c r="J897" s="157">
        <v>8875</v>
      </c>
      <c r="K897" s="8">
        <v>9141</v>
      </c>
      <c r="L897" s="156">
        <f t="shared" si="70"/>
        <v>0.03</v>
      </c>
      <c r="M897" s="125">
        <f>VLOOKUP(F897,Оглавление!$J$4:$K$39,2,FALSE)</f>
        <v>0</v>
      </c>
      <c r="N897" s="8">
        <f t="shared" si="64"/>
        <v>9141</v>
      </c>
      <c r="O897" s="105"/>
      <c r="P897" s="8">
        <f t="shared" si="71"/>
        <v>0</v>
      </c>
      <c r="Q897" s="5" t="s">
        <v>1109</v>
      </c>
      <c r="R897" s="14" t="s">
        <v>1107</v>
      </c>
      <c r="S897" s="14" t="s">
        <v>12</v>
      </c>
      <c r="T897" s="13" t="s">
        <v>12</v>
      </c>
      <c r="U897" s="10">
        <v>1119382</v>
      </c>
      <c r="V897" s="5">
        <v>0.20200000000000001</v>
      </c>
      <c r="W897" s="5">
        <v>3.1500000000000001E-4</v>
      </c>
      <c r="X897" s="5">
        <v>1</v>
      </c>
      <c r="Y897" s="5">
        <v>125</v>
      </c>
      <c r="Z897" s="5">
        <v>57</v>
      </c>
      <c r="AA897" s="5">
        <v>57</v>
      </c>
      <c r="AB897" s="5">
        <v>0.20200000000000001</v>
      </c>
      <c r="AC897" s="5">
        <v>4.06E-4</v>
      </c>
    </row>
    <row r="898" spans="1:29" ht="50.25" customHeight="1" x14ac:dyDescent="0.5">
      <c r="A898" s="19"/>
      <c r="B898" s="5">
        <v>850</v>
      </c>
      <c r="C898" s="5"/>
      <c r="D898" s="118">
        <v>1057174</v>
      </c>
      <c r="E898" s="7" t="s">
        <v>1062</v>
      </c>
      <c r="F898" s="11" t="s">
        <v>15</v>
      </c>
      <c r="G898" s="50" t="s">
        <v>80</v>
      </c>
      <c r="H898" s="14" t="s">
        <v>78</v>
      </c>
      <c r="I898" s="10" t="s">
        <v>1103</v>
      </c>
      <c r="J898" s="157">
        <v>8875</v>
      </c>
      <c r="K898" s="8">
        <v>9141</v>
      </c>
      <c r="L898" s="156">
        <f t="shared" si="70"/>
        <v>0.03</v>
      </c>
      <c r="M898" s="125">
        <f>VLOOKUP(F898,Оглавление!$J$4:$K$39,2,FALSE)</f>
        <v>0</v>
      </c>
      <c r="N898" s="8">
        <f t="shared" si="64"/>
        <v>9141</v>
      </c>
      <c r="O898" s="105"/>
      <c r="P898" s="8">
        <f t="shared" si="71"/>
        <v>0</v>
      </c>
      <c r="Q898" s="10" t="s">
        <v>1109</v>
      </c>
      <c r="R898" s="14" t="s">
        <v>1107</v>
      </c>
      <c r="S898" s="14" t="s">
        <v>12</v>
      </c>
      <c r="T898" s="13" t="s">
        <v>12</v>
      </c>
      <c r="U898" s="10">
        <v>1119383</v>
      </c>
      <c r="V898" s="5">
        <v>0.218</v>
      </c>
      <c r="W898" s="5">
        <v>3.7100000000000002E-4</v>
      </c>
      <c r="X898" s="5">
        <v>1</v>
      </c>
      <c r="Y898" s="5">
        <v>125</v>
      </c>
      <c r="Z898" s="5">
        <v>57</v>
      </c>
      <c r="AA898" s="5">
        <v>57</v>
      </c>
      <c r="AB898" s="5">
        <v>0.218</v>
      </c>
      <c r="AC898" s="5">
        <v>4.06E-4</v>
      </c>
    </row>
    <row r="899" spans="1:29" ht="50.25" customHeight="1" x14ac:dyDescent="0.5">
      <c r="A899" s="19"/>
      <c r="B899" s="5">
        <v>851</v>
      </c>
      <c r="C899" s="5"/>
      <c r="D899" s="118">
        <v>1057175</v>
      </c>
      <c r="E899" s="7" t="s">
        <v>1063</v>
      </c>
      <c r="F899" s="11" t="s">
        <v>15</v>
      </c>
      <c r="G899" s="50" t="s">
        <v>80</v>
      </c>
      <c r="H899" s="78" t="s">
        <v>79</v>
      </c>
      <c r="I899" s="10" t="s">
        <v>1103</v>
      </c>
      <c r="J899" s="157">
        <v>8875</v>
      </c>
      <c r="K899" s="8">
        <v>9141</v>
      </c>
      <c r="L899" s="156">
        <f t="shared" si="70"/>
        <v>0.03</v>
      </c>
      <c r="M899" s="125">
        <f>VLOOKUP(F899,Оглавление!$J$4:$K$39,2,FALSE)</f>
        <v>0</v>
      </c>
      <c r="N899" s="8">
        <f t="shared" si="64"/>
        <v>9141</v>
      </c>
      <c r="O899" s="105"/>
      <c r="P899" s="8">
        <f t="shared" si="71"/>
        <v>0</v>
      </c>
      <c r="Q899" s="5" t="s">
        <v>1109</v>
      </c>
      <c r="R899" s="14" t="s">
        <v>1107</v>
      </c>
      <c r="S899" s="14" t="s">
        <v>12</v>
      </c>
      <c r="T899" s="13" t="s">
        <v>12</v>
      </c>
      <c r="U899" s="10">
        <v>1119384</v>
      </c>
      <c r="V899" s="5">
        <v>0.23699999999999999</v>
      </c>
      <c r="W899" s="5">
        <v>3.3599999999999998E-4</v>
      </c>
      <c r="X899" s="5">
        <v>1</v>
      </c>
      <c r="Y899" s="5">
        <v>58</v>
      </c>
      <c r="Z899" s="5">
        <v>58</v>
      </c>
      <c r="AA899" s="5">
        <v>100</v>
      </c>
      <c r="AB899" s="5">
        <v>0.23699999999999999</v>
      </c>
      <c r="AC899" s="5">
        <v>3.3599999999999998E-4</v>
      </c>
    </row>
    <row r="900" spans="1:29" ht="50.25" customHeight="1" x14ac:dyDescent="0.5">
      <c r="A900" s="19"/>
      <c r="B900" s="5">
        <v>852</v>
      </c>
      <c r="C900" s="5"/>
      <c r="D900" s="118">
        <v>1057176</v>
      </c>
      <c r="E900" s="7" t="s">
        <v>1064</v>
      </c>
      <c r="F900" s="11" t="s">
        <v>15</v>
      </c>
      <c r="G900" s="50" t="s">
        <v>80</v>
      </c>
      <c r="H900" s="14" t="s">
        <v>78</v>
      </c>
      <c r="I900" s="10" t="s">
        <v>1103</v>
      </c>
      <c r="J900" s="157">
        <v>8875</v>
      </c>
      <c r="K900" s="8">
        <v>9141</v>
      </c>
      <c r="L900" s="156">
        <f t="shared" si="70"/>
        <v>0.03</v>
      </c>
      <c r="M900" s="125">
        <f>VLOOKUP(F900,Оглавление!$J$4:$K$39,2,FALSE)</f>
        <v>0</v>
      </c>
      <c r="N900" s="8">
        <f t="shared" si="64"/>
        <v>9141</v>
      </c>
      <c r="O900" s="105"/>
      <c r="P900" s="8">
        <f t="shared" si="71"/>
        <v>0</v>
      </c>
      <c r="Q900" s="10" t="s">
        <v>1109</v>
      </c>
      <c r="R900" s="14" t="s">
        <v>1107</v>
      </c>
      <c r="S900" s="14" t="s">
        <v>12</v>
      </c>
      <c r="T900" s="13" t="s">
        <v>12</v>
      </c>
      <c r="U900" s="10">
        <v>1119385</v>
      </c>
      <c r="V900" s="5">
        <v>0.254</v>
      </c>
      <c r="W900" s="5">
        <v>3.2499999999999999E-4</v>
      </c>
      <c r="X900" s="5">
        <v>1</v>
      </c>
      <c r="Y900" s="5">
        <v>125</v>
      </c>
      <c r="Z900" s="5">
        <v>57</v>
      </c>
      <c r="AA900" s="5">
        <v>57</v>
      </c>
      <c r="AB900" s="5">
        <v>0.254</v>
      </c>
      <c r="AC900" s="5">
        <v>4.06E-4</v>
      </c>
    </row>
    <row r="901" spans="1:29" ht="50.25" customHeight="1" x14ac:dyDescent="0.5">
      <c r="A901" s="19"/>
      <c r="B901" s="5">
        <v>853</v>
      </c>
      <c r="C901" s="5"/>
      <c r="D901" s="118">
        <v>1057177</v>
      </c>
      <c r="E901" s="7" t="s">
        <v>1065</v>
      </c>
      <c r="F901" s="11" t="s">
        <v>15</v>
      </c>
      <c r="G901" s="50" t="s">
        <v>80</v>
      </c>
      <c r="H901" s="78" t="s">
        <v>79</v>
      </c>
      <c r="I901" s="10" t="s">
        <v>1103</v>
      </c>
      <c r="J901" s="157">
        <v>8875</v>
      </c>
      <c r="K901" s="8">
        <v>9141</v>
      </c>
      <c r="L901" s="156">
        <f t="shared" si="70"/>
        <v>0.03</v>
      </c>
      <c r="M901" s="125">
        <f>VLOOKUP(F901,Оглавление!$J$4:$K$39,2,FALSE)</f>
        <v>0</v>
      </c>
      <c r="N901" s="8">
        <f t="shared" si="64"/>
        <v>9141</v>
      </c>
      <c r="O901" s="105"/>
      <c r="P901" s="8">
        <f t="shared" si="71"/>
        <v>0</v>
      </c>
      <c r="Q901" s="10" t="s">
        <v>1109</v>
      </c>
      <c r="R901" s="14" t="s">
        <v>1107</v>
      </c>
      <c r="S901" s="14" t="s">
        <v>12</v>
      </c>
      <c r="T901" s="13" t="s">
        <v>12</v>
      </c>
      <c r="U901" s="10">
        <v>1119386</v>
      </c>
      <c r="V901" s="5">
        <v>0.35899999999999999</v>
      </c>
      <c r="W901" s="5">
        <v>3.3300000000000002E-4</v>
      </c>
      <c r="X901" s="5">
        <v>1</v>
      </c>
      <c r="Y901" s="5">
        <v>332</v>
      </c>
      <c r="Z901" s="5">
        <v>283</v>
      </c>
      <c r="AA901" s="5">
        <v>230</v>
      </c>
      <c r="AB901" s="5">
        <v>0.35899999999999999</v>
      </c>
      <c r="AC901" s="5">
        <v>2.1610000000000001E-2</v>
      </c>
    </row>
    <row r="902" spans="1:29" ht="50.25" customHeight="1" x14ac:dyDescent="0.5">
      <c r="A902" s="19"/>
      <c r="B902" s="5">
        <v>854</v>
      </c>
      <c r="C902" s="5"/>
      <c r="D902" s="119">
        <v>1057187</v>
      </c>
      <c r="E902" s="7" t="s">
        <v>1066</v>
      </c>
      <c r="F902" s="11" t="s">
        <v>15</v>
      </c>
      <c r="G902" s="50" t="s">
        <v>80</v>
      </c>
      <c r="H902" s="14" t="s">
        <v>78</v>
      </c>
      <c r="I902" s="10" t="s">
        <v>1103</v>
      </c>
      <c r="J902" s="157">
        <v>7717</v>
      </c>
      <c r="K902" s="8">
        <v>7930</v>
      </c>
      <c r="L902" s="156">
        <f t="shared" si="70"/>
        <v>0.03</v>
      </c>
      <c r="M902" s="125">
        <f>VLOOKUP(F902,Оглавление!$J$4:$K$39,2,FALSE)</f>
        <v>0</v>
      </c>
      <c r="N902" s="8">
        <f t="shared" si="64"/>
        <v>7930</v>
      </c>
      <c r="O902" s="105"/>
      <c r="P902" s="8">
        <f t="shared" si="71"/>
        <v>0</v>
      </c>
      <c r="Q902" s="5" t="s">
        <v>1110</v>
      </c>
      <c r="R902" s="14" t="s">
        <v>1117</v>
      </c>
      <c r="S902" s="5" t="s">
        <v>12</v>
      </c>
      <c r="T902" s="13" t="s">
        <v>12</v>
      </c>
      <c r="U902" s="10" t="s">
        <v>12</v>
      </c>
      <c r="V902" s="5">
        <v>0.245</v>
      </c>
      <c r="W902" s="5">
        <v>3.3599999999999998E-4</v>
      </c>
      <c r="X902" s="5">
        <v>1</v>
      </c>
      <c r="Y902" s="5">
        <v>100</v>
      </c>
      <c r="Z902" s="5">
        <v>58</v>
      </c>
      <c r="AA902" s="5">
        <v>58</v>
      </c>
      <c r="AB902" s="5">
        <v>0.245</v>
      </c>
      <c r="AC902" s="5">
        <v>3.3599999999999998E-4</v>
      </c>
    </row>
    <row r="903" spans="1:29" ht="50.25" customHeight="1" x14ac:dyDescent="0.5">
      <c r="A903" s="19"/>
      <c r="B903" s="5">
        <v>855</v>
      </c>
      <c r="C903" s="164"/>
      <c r="D903" s="118">
        <v>1136978</v>
      </c>
      <c r="E903" s="7" t="s">
        <v>1067</v>
      </c>
      <c r="F903" s="11" t="s">
        <v>15</v>
      </c>
      <c r="G903" s="50" t="s">
        <v>80</v>
      </c>
      <c r="H903" s="49" t="s">
        <v>115</v>
      </c>
      <c r="I903" s="10" t="s">
        <v>1103</v>
      </c>
      <c r="J903" s="157">
        <v>10850</v>
      </c>
      <c r="K903" s="8">
        <v>8630</v>
      </c>
      <c r="L903" s="156">
        <f t="shared" si="70"/>
        <v>-0.2</v>
      </c>
      <c r="M903" s="125">
        <f>VLOOKUP(F903,Оглавление!$J$4:$K$39,2,FALSE)</f>
        <v>0</v>
      </c>
      <c r="N903" s="8">
        <f t="shared" ref="N903:N938" si="72">K903*(1-M903)</f>
        <v>8630</v>
      </c>
      <c r="O903" s="105"/>
      <c r="P903" s="8">
        <f t="shared" si="71"/>
        <v>0</v>
      </c>
      <c r="Q903" s="5" t="s">
        <v>1110</v>
      </c>
      <c r="R903" s="14" t="s">
        <v>1107</v>
      </c>
      <c r="S903" s="13">
        <v>1061185</v>
      </c>
      <c r="T903" s="13" t="s">
        <v>12</v>
      </c>
      <c r="U903" s="10">
        <v>1136979</v>
      </c>
      <c r="V903" s="5">
        <v>0.23</v>
      </c>
      <c r="W903" s="5">
        <v>8.0416799999999996E-4</v>
      </c>
      <c r="X903" s="5">
        <v>1</v>
      </c>
      <c r="Y903" s="5">
        <v>102</v>
      </c>
      <c r="Z903" s="5">
        <v>146</v>
      </c>
      <c r="AA903" s="5">
        <v>54</v>
      </c>
      <c r="AB903" s="5">
        <v>0.23</v>
      </c>
      <c r="AC903" s="5">
        <v>8.0416799999999996E-4</v>
      </c>
    </row>
    <row r="904" spans="1:29" ht="50.25" customHeight="1" x14ac:dyDescent="0.5">
      <c r="A904" s="19"/>
      <c r="B904" s="5">
        <v>856</v>
      </c>
      <c r="C904" s="164"/>
      <c r="D904" s="118">
        <v>1136979</v>
      </c>
      <c r="E904" s="7" t="s">
        <v>1068</v>
      </c>
      <c r="F904" s="11" t="s">
        <v>15</v>
      </c>
      <c r="G904" s="50" t="s">
        <v>80</v>
      </c>
      <c r="H904" s="49" t="s">
        <v>115</v>
      </c>
      <c r="I904" s="10" t="s">
        <v>1103</v>
      </c>
      <c r="J904" s="157">
        <v>15336</v>
      </c>
      <c r="K904" s="8">
        <v>12190</v>
      </c>
      <c r="L904" s="156">
        <f t="shared" si="70"/>
        <v>-0.21</v>
      </c>
      <c r="M904" s="125">
        <f>VLOOKUP(F904,Оглавление!$J$4:$K$39,2,FALSE)</f>
        <v>0</v>
      </c>
      <c r="N904" s="8">
        <f t="shared" si="72"/>
        <v>12190</v>
      </c>
      <c r="O904" s="105"/>
      <c r="P904" s="8">
        <f t="shared" si="71"/>
        <v>0</v>
      </c>
      <c r="Q904" s="5" t="s">
        <v>1110</v>
      </c>
      <c r="R904" s="14" t="s">
        <v>1107</v>
      </c>
      <c r="S904" s="13">
        <v>1061185</v>
      </c>
      <c r="T904" s="13" t="s">
        <v>12</v>
      </c>
      <c r="U904" s="10">
        <v>1136978</v>
      </c>
      <c r="V904" s="5">
        <v>0.23</v>
      </c>
      <c r="W904" s="5">
        <v>8.0416799999999996E-4</v>
      </c>
      <c r="X904" s="5">
        <v>1</v>
      </c>
      <c r="Y904" s="5">
        <v>102</v>
      </c>
      <c r="Z904" s="5">
        <v>146</v>
      </c>
      <c r="AA904" s="5">
        <v>54</v>
      </c>
      <c r="AB904" s="5">
        <v>0.23</v>
      </c>
      <c r="AC904" s="5">
        <v>8.0416799999999996E-4</v>
      </c>
    </row>
    <row r="905" spans="1:29" ht="50.25" customHeight="1" x14ac:dyDescent="0.5">
      <c r="A905" s="19"/>
      <c r="B905" s="5">
        <v>857</v>
      </c>
      <c r="C905" s="5"/>
      <c r="D905" s="118">
        <v>1063909</v>
      </c>
      <c r="E905" s="7" t="s">
        <v>1069</v>
      </c>
      <c r="F905" s="11" t="s">
        <v>15</v>
      </c>
      <c r="G905" s="50" t="s">
        <v>139</v>
      </c>
      <c r="H905" s="14" t="s">
        <v>78</v>
      </c>
      <c r="I905" s="10" t="s">
        <v>1105</v>
      </c>
      <c r="J905" s="157">
        <v>118940</v>
      </c>
      <c r="K905" s="8">
        <v>116990</v>
      </c>
      <c r="L905" s="156">
        <f t="shared" si="70"/>
        <v>-0.02</v>
      </c>
      <c r="M905" s="125">
        <f>VLOOKUP(F905,Оглавление!$J$4:$K$39,2,FALSE)</f>
        <v>0</v>
      </c>
      <c r="N905" s="8">
        <f t="shared" si="72"/>
        <v>116990</v>
      </c>
      <c r="O905" s="105"/>
      <c r="P905" s="8">
        <f t="shared" si="71"/>
        <v>0</v>
      </c>
      <c r="Q905" s="5" t="s">
        <v>1106</v>
      </c>
      <c r="R905" s="14" t="s">
        <v>1107</v>
      </c>
      <c r="S905" s="15">
        <v>1057170</v>
      </c>
      <c r="T905" s="15">
        <v>1063908</v>
      </c>
      <c r="U905" s="10" t="s">
        <v>12</v>
      </c>
      <c r="V905" s="5">
        <v>7.7229999999999999</v>
      </c>
      <c r="W905" s="5">
        <v>1.1469999999999999E-2</v>
      </c>
      <c r="X905" s="5">
        <v>1</v>
      </c>
      <c r="Y905" s="5">
        <v>455</v>
      </c>
      <c r="Z905" s="5">
        <v>370</v>
      </c>
      <c r="AA905" s="5">
        <v>125</v>
      </c>
      <c r="AB905" s="5">
        <v>7.7229999999999999</v>
      </c>
      <c r="AC905" s="5">
        <v>2.1044E-2</v>
      </c>
    </row>
    <row r="906" spans="1:29" ht="50.25" customHeight="1" x14ac:dyDescent="0.5">
      <c r="A906" s="19"/>
      <c r="B906" s="5">
        <v>858</v>
      </c>
      <c r="C906" s="5"/>
      <c r="D906" s="118">
        <v>1057182</v>
      </c>
      <c r="E906" s="7" t="s">
        <v>1070</v>
      </c>
      <c r="F906" s="11" t="s">
        <v>15</v>
      </c>
      <c r="G906" s="50" t="s">
        <v>80</v>
      </c>
      <c r="H906" s="49" t="s">
        <v>115</v>
      </c>
      <c r="I906" s="10" t="s">
        <v>1103</v>
      </c>
      <c r="J906" s="157">
        <v>9647</v>
      </c>
      <c r="K906" s="8">
        <v>9936</v>
      </c>
      <c r="L906" s="156">
        <f t="shared" si="70"/>
        <v>0.03</v>
      </c>
      <c r="M906" s="125">
        <f>VLOOKUP(F906,Оглавление!$J$4:$K$39,2,FALSE)</f>
        <v>0</v>
      </c>
      <c r="N906" s="8">
        <f t="shared" si="72"/>
        <v>9936</v>
      </c>
      <c r="O906" s="105"/>
      <c r="P906" s="8">
        <f t="shared" si="71"/>
        <v>0</v>
      </c>
      <c r="Q906" s="5" t="s">
        <v>1109</v>
      </c>
      <c r="R906" s="14" t="s">
        <v>1107</v>
      </c>
      <c r="S906" s="13" t="s">
        <v>12</v>
      </c>
      <c r="T906" s="13" t="s">
        <v>12</v>
      </c>
      <c r="U906" s="10" t="s">
        <v>12</v>
      </c>
      <c r="V906" s="5">
        <v>0.39300000000000002</v>
      </c>
      <c r="W906" s="5">
        <v>4.7699999999999999E-4</v>
      </c>
      <c r="X906" s="5">
        <v>1</v>
      </c>
      <c r="Y906" s="5">
        <v>100</v>
      </c>
      <c r="Z906" s="5">
        <v>80</v>
      </c>
      <c r="AA906" s="5">
        <v>100</v>
      </c>
      <c r="AB906" s="5">
        <v>0.39300000000000002</v>
      </c>
      <c r="AC906" s="5">
        <v>8.0000000000000004E-4</v>
      </c>
    </row>
    <row r="907" spans="1:29" ht="50.25" customHeight="1" x14ac:dyDescent="0.5">
      <c r="A907" s="19"/>
      <c r="B907" s="5">
        <v>859</v>
      </c>
      <c r="C907" s="5"/>
      <c r="D907" s="118">
        <v>1057183</v>
      </c>
      <c r="E907" s="7" t="s">
        <v>1071</v>
      </c>
      <c r="F907" s="11" t="s">
        <v>15</v>
      </c>
      <c r="G907" s="50" t="s">
        <v>80</v>
      </c>
      <c r="H907" s="78" t="s">
        <v>79</v>
      </c>
      <c r="I907" s="10" t="s">
        <v>1103</v>
      </c>
      <c r="J907" s="157">
        <v>9647</v>
      </c>
      <c r="K907" s="8">
        <v>9936</v>
      </c>
      <c r="L907" s="156">
        <f t="shared" si="70"/>
        <v>0.03</v>
      </c>
      <c r="M907" s="125">
        <f>VLOOKUP(F907,Оглавление!$J$4:$K$39,2,FALSE)</f>
        <v>0</v>
      </c>
      <c r="N907" s="8">
        <f t="shared" si="72"/>
        <v>9936</v>
      </c>
      <c r="O907" s="105"/>
      <c r="P907" s="8">
        <f t="shared" si="71"/>
        <v>0</v>
      </c>
      <c r="Q907" s="5" t="s">
        <v>1109</v>
      </c>
      <c r="R907" s="14" t="s">
        <v>1107</v>
      </c>
      <c r="S907" s="13" t="s">
        <v>12</v>
      </c>
      <c r="T907" s="13" t="s">
        <v>12</v>
      </c>
      <c r="U907" s="10" t="s">
        <v>12</v>
      </c>
      <c r="V907" s="5">
        <v>0.61599999999999999</v>
      </c>
      <c r="W907" s="5">
        <v>5.44E-4</v>
      </c>
      <c r="X907" s="5">
        <v>1</v>
      </c>
      <c r="Y907" s="5">
        <v>72</v>
      </c>
      <c r="Z907" s="5">
        <v>72</v>
      </c>
      <c r="AA907" s="5">
        <v>105</v>
      </c>
      <c r="AB907" s="5">
        <v>0.61599999999999999</v>
      </c>
      <c r="AC907" s="5">
        <v>5.44E-4</v>
      </c>
    </row>
    <row r="908" spans="1:29" ht="50.25" customHeight="1" x14ac:dyDescent="0.5">
      <c r="A908" s="19"/>
      <c r="B908" s="5">
        <v>860</v>
      </c>
      <c r="C908" s="5"/>
      <c r="D908" s="118">
        <v>1136977</v>
      </c>
      <c r="E908" s="7" t="s">
        <v>1072</v>
      </c>
      <c r="F908" s="11" t="s">
        <v>15</v>
      </c>
      <c r="G908" s="50" t="s">
        <v>80</v>
      </c>
      <c r="H908" s="49" t="s">
        <v>115</v>
      </c>
      <c r="I908" s="10" t="s">
        <v>1103</v>
      </c>
      <c r="J908" s="157">
        <v>18229</v>
      </c>
      <c r="K908" s="8">
        <v>18750</v>
      </c>
      <c r="L908" s="156">
        <f t="shared" si="70"/>
        <v>0.03</v>
      </c>
      <c r="M908" s="125">
        <f>VLOOKUP(F908,Оглавление!$J$4:$K$39,2,FALSE)</f>
        <v>0</v>
      </c>
      <c r="N908" s="8">
        <f t="shared" si="72"/>
        <v>18750</v>
      </c>
      <c r="O908" s="105"/>
      <c r="P908" s="8">
        <f t="shared" si="71"/>
        <v>0</v>
      </c>
      <c r="Q908" s="5" t="s">
        <v>1110</v>
      </c>
      <c r="R908" s="14" t="s">
        <v>1107</v>
      </c>
      <c r="S908" s="15">
        <v>1085100</v>
      </c>
      <c r="T908" s="13" t="s">
        <v>12</v>
      </c>
      <c r="U908" s="10" t="s">
        <v>12</v>
      </c>
      <c r="V908" s="5">
        <v>0.80600000000000005</v>
      </c>
      <c r="W908" s="5">
        <v>2.2127800000000001E-3</v>
      </c>
      <c r="X908" s="5">
        <v>1</v>
      </c>
      <c r="Y908" s="5">
        <v>175</v>
      </c>
      <c r="Z908" s="5">
        <v>83</v>
      </c>
      <c r="AA908" s="5">
        <v>172</v>
      </c>
      <c r="AB908" s="5">
        <v>0.80600000000000005</v>
      </c>
      <c r="AC908" s="5">
        <v>2.4979999999999998E-3</v>
      </c>
    </row>
    <row r="909" spans="1:29" ht="50.25" customHeight="1" x14ac:dyDescent="0.5">
      <c r="A909" s="19"/>
      <c r="B909" s="5">
        <v>861</v>
      </c>
      <c r="C909" s="5"/>
      <c r="D909" s="118">
        <v>1136976</v>
      </c>
      <c r="E909" s="12" t="s">
        <v>1073</v>
      </c>
      <c r="F909" s="11" t="s">
        <v>15</v>
      </c>
      <c r="G909" s="50" t="s">
        <v>80</v>
      </c>
      <c r="H909" s="49" t="s">
        <v>115</v>
      </c>
      <c r="I909" s="10" t="s">
        <v>1103</v>
      </c>
      <c r="J909" s="157">
        <v>9842</v>
      </c>
      <c r="K909" s="8">
        <v>10120</v>
      </c>
      <c r="L909" s="156">
        <f t="shared" si="70"/>
        <v>0.03</v>
      </c>
      <c r="M909" s="125">
        <f>VLOOKUP(F909,Оглавление!$J$4:$K$39,2,FALSE)</f>
        <v>0</v>
      </c>
      <c r="N909" s="8">
        <f t="shared" si="72"/>
        <v>10120</v>
      </c>
      <c r="O909" s="105"/>
      <c r="P909" s="8">
        <f t="shared" si="71"/>
        <v>0</v>
      </c>
      <c r="Q909" s="5" t="s">
        <v>1110</v>
      </c>
      <c r="R909" s="14" t="s">
        <v>1107</v>
      </c>
      <c r="S909" s="15">
        <v>1085101</v>
      </c>
      <c r="T909" s="13" t="s">
        <v>12</v>
      </c>
      <c r="U909" s="10" t="s">
        <v>12</v>
      </c>
      <c r="V909" s="5">
        <v>0.81200000000000006</v>
      </c>
      <c r="W909" s="5">
        <v>3.5200000000000001E-3</v>
      </c>
      <c r="X909" s="5">
        <v>1</v>
      </c>
      <c r="Y909" s="5">
        <v>200</v>
      </c>
      <c r="Z909" s="5">
        <v>160</v>
      </c>
      <c r="AA909" s="5">
        <v>110</v>
      </c>
      <c r="AB909" s="5">
        <v>0.81200000000000006</v>
      </c>
      <c r="AC909" s="5">
        <v>3.5200000000000001E-3</v>
      </c>
    </row>
    <row r="910" spans="1:29" ht="50.25" customHeight="1" x14ac:dyDescent="0.5">
      <c r="A910" s="19"/>
      <c r="B910" s="5">
        <v>862</v>
      </c>
      <c r="C910" s="5"/>
      <c r="D910" s="118">
        <v>1237830</v>
      </c>
      <c r="E910" s="7" t="s">
        <v>1074</v>
      </c>
      <c r="F910" s="11" t="s">
        <v>15</v>
      </c>
      <c r="G910" s="50" t="s">
        <v>128</v>
      </c>
      <c r="H910" s="49" t="s">
        <v>115</v>
      </c>
      <c r="I910" s="10" t="s">
        <v>1103</v>
      </c>
      <c r="J910" s="157">
        <v>10676</v>
      </c>
      <c r="K910" s="8">
        <v>12277</v>
      </c>
      <c r="L910" s="156">
        <f t="shared" si="70"/>
        <v>0.15</v>
      </c>
      <c r="M910" s="125">
        <f>VLOOKUP(F910,Оглавление!$J$4:$K$39,2,FALSE)</f>
        <v>0</v>
      </c>
      <c r="N910" s="8">
        <f t="shared" si="72"/>
        <v>12277</v>
      </c>
      <c r="O910" s="105"/>
      <c r="P910" s="8">
        <f t="shared" si="71"/>
        <v>0</v>
      </c>
      <c r="Q910" s="5" t="s">
        <v>1110</v>
      </c>
      <c r="R910" s="14" t="s">
        <v>1107</v>
      </c>
      <c r="S910" s="5" t="s">
        <v>12</v>
      </c>
      <c r="T910" s="15" t="s">
        <v>12</v>
      </c>
      <c r="U910" s="10" t="s">
        <v>12</v>
      </c>
      <c r="V910" s="5">
        <v>0.11</v>
      </c>
      <c r="W910" s="5">
        <v>2.42E-4</v>
      </c>
      <c r="X910" s="5">
        <v>1</v>
      </c>
      <c r="Y910" s="5">
        <v>83</v>
      </c>
      <c r="Z910" s="5">
        <v>54</v>
      </c>
      <c r="AA910" s="5">
        <v>54</v>
      </c>
      <c r="AB910" s="5">
        <v>0.11</v>
      </c>
      <c r="AC910" s="5">
        <v>2.42E-4</v>
      </c>
    </row>
    <row r="911" spans="1:29" ht="50.25" customHeight="1" x14ac:dyDescent="0.5">
      <c r="A911" s="1"/>
      <c r="B911" s="5">
        <v>863</v>
      </c>
      <c r="C911" s="5"/>
      <c r="D911" s="118">
        <v>1237690</v>
      </c>
      <c r="E911" s="6" t="s">
        <v>1075</v>
      </c>
      <c r="F911" s="67" t="s">
        <v>15</v>
      </c>
      <c r="G911" s="11" t="s">
        <v>164</v>
      </c>
      <c r="H911" s="10" t="s">
        <v>78</v>
      </c>
      <c r="I911" s="10" t="s">
        <v>1103</v>
      </c>
      <c r="J911" s="157">
        <v>49817</v>
      </c>
      <c r="K911" s="8">
        <v>57290</v>
      </c>
      <c r="L911" s="156">
        <f t="shared" si="70"/>
        <v>0.15</v>
      </c>
      <c r="M911" s="125">
        <f>VLOOKUP(F911,Оглавление!$J$4:$K$39,2,FALSE)</f>
        <v>0</v>
      </c>
      <c r="N911" s="8">
        <f t="shared" si="72"/>
        <v>57290</v>
      </c>
      <c r="O911" s="105"/>
      <c r="P911" s="8">
        <f t="shared" ref="P911:P915" si="73">N911*O911</f>
        <v>0</v>
      </c>
      <c r="Q911" s="5" t="s">
        <v>1106</v>
      </c>
      <c r="R911" s="14" t="s">
        <v>1107</v>
      </c>
      <c r="S911" s="3" t="s">
        <v>12</v>
      </c>
      <c r="T911" s="3" t="s">
        <v>12</v>
      </c>
      <c r="U911" s="3" t="s">
        <v>12</v>
      </c>
      <c r="V911" s="5">
        <v>7.6</v>
      </c>
      <c r="W911" s="5">
        <v>1.2999999999999999E-2</v>
      </c>
      <c r="X911" s="5">
        <v>1</v>
      </c>
      <c r="Y911" s="5">
        <v>450</v>
      </c>
      <c r="Z911" s="5">
        <v>350</v>
      </c>
      <c r="AA911" s="5">
        <v>100</v>
      </c>
      <c r="AB911" s="5">
        <v>7.6</v>
      </c>
      <c r="AC911" s="5">
        <v>1.575E-2</v>
      </c>
    </row>
    <row r="912" spans="1:29" ht="24.7" x14ac:dyDescent="0.5">
      <c r="A912" s="1"/>
      <c r="B912" s="5">
        <v>864</v>
      </c>
      <c r="C912" s="164"/>
      <c r="D912" s="118">
        <v>1237695</v>
      </c>
      <c r="E912" s="6" t="s">
        <v>1076</v>
      </c>
      <c r="F912" s="67" t="s">
        <v>15</v>
      </c>
      <c r="G912" s="18" t="s">
        <v>105</v>
      </c>
      <c r="H912" s="10" t="s">
        <v>78</v>
      </c>
      <c r="I912" s="10" t="s">
        <v>1103</v>
      </c>
      <c r="J912" s="157">
        <v>2746</v>
      </c>
      <c r="K912" s="8">
        <v>3158</v>
      </c>
      <c r="L912" s="156">
        <f t="shared" si="70"/>
        <v>0.15</v>
      </c>
      <c r="M912" s="125">
        <f>VLOOKUP(F912,Оглавление!$J$4:$K$39,2,FALSE)</f>
        <v>0</v>
      </c>
      <c r="N912" s="8">
        <f t="shared" si="72"/>
        <v>3158</v>
      </c>
      <c r="O912" s="105"/>
      <c r="P912" s="8">
        <f t="shared" si="73"/>
        <v>0</v>
      </c>
      <c r="Q912" s="5" t="s">
        <v>1110</v>
      </c>
      <c r="R912" s="14" t="s">
        <v>1107</v>
      </c>
      <c r="S912" s="3" t="s">
        <v>12</v>
      </c>
      <c r="T912" s="3" t="s">
        <v>12</v>
      </c>
      <c r="U912" s="3" t="s">
        <v>12</v>
      </c>
      <c r="V912" s="5">
        <v>0.21199999999999999</v>
      </c>
      <c r="W912" s="5">
        <v>6.1625000000000004E-4</v>
      </c>
      <c r="X912" s="5">
        <v>1</v>
      </c>
      <c r="Y912" s="5">
        <v>50</v>
      </c>
      <c r="Z912" s="5">
        <v>145</v>
      </c>
      <c r="AA912" s="5">
        <v>85</v>
      </c>
      <c r="AB912" s="5">
        <v>0.21199999999999999</v>
      </c>
      <c r="AC912" s="5">
        <v>6.1625000000000004E-4</v>
      </c>
    </row>
    <row r="913" spans="1:29" ht="24.7" x14ac:dyDescent="0.5">
      <c r="A913" s="1"/>
      <c r="B913" s="5">
        <v>865</v>
      </c>
      <c r="C913" s="164"/>
      <c r="D913" s="118">
        <v>1237696</v>
      </c>
      <c r="E913" s="6" t="s">
        <v>1077</v>
      </c>
      <c r="F913" s="67" t="s">
        <v>15</v>
      </c>
      <c r="G913" s="18" t="s">
        <v>105</v>
      </c>
      <c r="H913" s="10" t="s">
        <v>78</v>
      </c>
      <c r="I913" s="10" t="s">
        <v>1103</v>
      </c>
      <c r="J913" s="157">
        <v>2746</v>
      </c>
      <c r="K913" s="8">
        <v>3158</v>
      </c>
      <c r="L913" s="156">
        <f t="shared" si="70"/>
        <v>0.15</v>
      </c>
      <c r="M913" s="125">
        <f>VLOOKUP(F913,Оглавление!$J$4:$K$39,2,FALSE)</f>
        <v>0</v>
      </c>
      <c r="N913" s="8">
        <f t="shared" si="72"/>
        <v>3158</v>
      </c>
      <c r="O913" s="105"/>
      <c r="P913" s="8">
        <f t="shared" si="73"/>
        <v>0</v>
      </c>
      <c r="Q913" s="5" t="s">
        <v>1110</v>
      </c>
      <c r="R913" s="14" t="s">
        <v>1107</v>
      </c>
      <c r="S913" s="3" t="s">
        <v>12</v>
      </c>
      <c r="T913" s="3" t="s">
        <v>12</v>
      </c>
      <c r="U913" s="3" t="s">
        <v>12</v>
      </c>
      <c r="V913" s="5">
        <v>0.214</v>
      </c>
      <c r="W913" s="5">
        <v>6.1625000000000004E-4</v>
      </c>
      <c r="X913" s="5">
        <v>1</v>
      </c>
      <c r="Y913" s="5">
        <v>50</v>
      </c>
      <c r="Z913" s="5">
        <v>145</v>
      </c>
      <c r="AA913" s="5">
        <v>85</v>
      </c>
      <c r="AB913" s="5">
        <v>0.214</v>
      </c>
      <c r="AC913" s="5">
        <v>6.1625000000000004E-4</v>
      </c>
    </row>
    <row r="914" spans="1:29" ht="24.7" x14ac:dyDescent="0.5">
      <c r="A914" s="1"/>
      <c r="B914" s="5">
        <v>866</v>
      </c>
      <c r="C914" s="164"/>
      <c r="D914" s="118">
        <v>1237697</v>
      </c>
      <c r="E914" s="6" t="s">
        <v>1078</v>
      </c>
      <c r="F914" s="67" t="s">
        <v>15</v>
      </c>
      <c r="G914" s="18" t="s">
        <v>105</v>
      </c>
      <c r="H914" s="10" t="s">
        <v>78</v>
      </c>
      <c r="I914" s="10" t="s">
        <v>1103</v>
      </c>
      <c r="J914" s="157">
        <v>2746</v>
      </c>
      <c r="K914" s="8">
        <v>3158</v>
      </c>
      <c r="L914" s="156">
        <f t="shared" si="70"/>
        <v>0.15</v>
      </c>
      <c r="M914" s="125">
        <f>VLOOKUP(F914,Оглавление!$J$4:$K$39,2,FALSE)</f>
        <v>0</v>
      </c>
      <c r="N914" s="8">
        <f t="shared" si="72"/>
        <v>3158</v>
      </c>
      <c r="O914" s="105"/>
      <c r="P914" s="8">
        <f t="shared" si="73"/>
        <v>0</v>
      </c>
      <c r="Q914" s="5" t="s">
        <v>1110</v>
      </c>
      <c r="R914" s="14" t="s">
        <v>1107</v>
      </c>
      <c r="S914" s="3" t="s">
        <v>12</v>
      </c>
      <c r="T914" s="3" t="s">
        <v>12</v>
      </c>
      <c r="U914" s="3" t="s">
        <v>12</v>
      </c>
      <c r="V914" s="5">
        <v>0.224</v>
      </c>
      <c r="W914" s="5">
        <v>6.1625000000000004E-4</v>
      </c>
      <c r="X914" s="5">
        <v>1</v>
      </c>
      <c r="Y914" s="5">
        <v>50</v>
      </c>
      <c r="Z914" s="5">
        <v>145</v>
      </c>
      <c r="AA914" s="5">
        <v>85</v>
      </c>
      <c r="AB914" s="5">
        <v>0.224</v>
      </c>
      <c r="AC914" s="5">
        <v>6.1625000000000004E-4</v>
      </c>
    </row>
    <row r="915" spans="1:29" ht="24.7" x14ac:dyDescent="0.5">
      <c r="A915" s="1"/>
      <c r="B915" s="5">
        <v>867</v>
      </c>
      <c r="C915" s="164"/>
      <c r="D915" s="118">
        <v>1237698</v>
      </c>
      <c r="E915" s="6" t="s">
        <v>1079</v>
      </c>
      <c r="F915" s="67" t="s">
        <v>15</v>
      </c>
      <c r="G915" s="18" t="s">
        <v>105</v>
      </c>
      <c r="H915" s="10" t="s">
        <v>78</v>
      </c>
      <c r="I915" s="10" t="s">
        <v>1103</v>
      </c>
      <c r="J915" s="157">
        <v>2746</v>
      </c>
      <c r="K915" s="8">
        <v>3158</v>
      </c>
      <c r="L915" s="156">
        <f t="shared" si="70"/>
        <v>0.15</v>
      </c>
      <c r="M915" s="125">
        <f>VLOOKUP(F915,Оглавление!$J$4:$K$39,2,FALSE)</f>
        <v>0</v>
      </c>
      <c r="N915" s="8">
        <f t="shared" si="72"/>
        <v>3158</v>
      </c>
      <c r="O915" s="105"/>
      <c r="P915" s="8">
        <f t="shared" si="73"/>
        <v>0</v>
      </c>
      <c r="Q915" s="5" t="s">
        <v>1110</v>
      </c>
      <c r="R915" s="14" t="s">
        <v>1107</v>
      </c>
      <c r="S915" s="3" t="s">
        <v>12</v>
      </c>
      <c r="T915" s="3" t="s">
        <v>12</v>
      </c>
      <c r="U915" s="3" t="s">
        <v>12</v>
      </c>
      <c r="V915" s="5">
        <v>0.27800000000000002</v>
      </c>
      <c r="W915" s="5">
        <v>6.1625000000000004E-4</v>
      </c>
      <c r="X915" s="5">
        <v>1</v>
      </c>
      <c r="Y915" s="5">
        <v>50</v>
      </c>
      <c r="Z915" s="5">
        <v>145</v>
      </c>
      <c r="AA915" s="5">
        <v>85</v>
      </c>
      <c r="AB915" s="5">
        <v>0.27800000000000002</v>
      </c>
      <c r="AC915" s="5">
        <v>6.1625000000000004E-4</v>
      </c>
    </row>
    <row r="916" spans="1:29" ht="24.7" x14ac:dyDescent="0.5">
      <c r="A916" s="1"/>
      <c r="B916" s="5">
        <v>868</v>
      </c>
      <c r="C916" s="175"/>
      <c r="D916" s="118">
        <v>1237691</v>
      </c>
      <c r="E916" s="6" t="s">
        <v>1080</v>
      </c>
      <c r="F916" s="67" t="s">
        <v>15</v>
      </c>
      <c r="G916" s="18" t="s">
        <v>84</v>
      </c>
      <c r="H916" s="10" t="s">
        <v>78</v>
      </c>
      <c r="I916" s="10" t="s">
        <v>1103</v>
      </c>
      <c r="J916" s="157">
        <v>2746</v>
      </c>
      <c r="K916" s="8">
        <v>3158</v>
      </c>
      <c r="L916" s="156">
        <f t="shared" si="70"/>
        <v>0.15</v>
      </c>
      <c r="M916" s="125">
        <f>VLOOKUP(F916,Оглавление!$J$4:$K$39,2,FALSE)</f>
        <v>0</v>
      </c>
      <c r="N916" s="8">
        <f t="shared" si="72"/>
        <v>3158</v>
      </c>
      <c r="O916" s="105"/>
      <c r="P916" s="8">
        <f t="shared" ref="P916:P919" si="74">N916*O916</f>
        <v>0</v>
      </c>
      <c r="Q916" s="5" t="s">
        <v>1110</v>
      </c>
      <c r="R916" s="14" t="s">
        <v>1118</v>
      </c>
      <c r="S916" s="3" t="s">
        <v>12</v>
      </c>
      <c r="T916" s="3" t="s">
        <v>12</v>
      </c>
      <c r="U916" s="3" t="s">
        <v>12</v>
      </c>
      <c r="V916" s="5">
        <v>0.21199999999999999</v>
      </c>
      <c r="W916" s="5">
        <v>6.1625000000000004E-4</v>
      </c>
      <c r="X916" s="5">
        <v>1</v>
      </c>
      <c r="Y916" s="5">
        <v>50</v>
      </c>
      <c r="Z916" s="5">
        <v>145</v>
      </c>
      <c r="AA916" s="5">
        <v>85</v>
      </c>
      <c r="AB916" s="5">
        <v>0.21199999999999999</v>
      </c>
      <c r="AC916" s="5">
        <v>6.1625000000000004E-4</v>
      </c>
    </row>
    <row r="917" spans="1:29" ht="24.7" x14ac:dyDescent="0.5">
      <c r="A917" s="1"/>
      <c r="B917" s="5">
        <v>869</v>
      </c>
      <c r="C917" s="175"/>
      <c r="D917" s="118">
        <v>1237692</v>
      </c>
      <c r="E917" s="6" t="s">
        <v>1081</v>
      </c>
      <c r="F917" s="67" t="s">
        <v>15</v>
      </c>
      <c r="G917" s="18" t="s">
        <v>84</v>
      </c>
      <c r="H917" s="10" t="s">
        <v>78</v>
      </c>
      <c r="I917" s="10" t="s">
        <v>1103</v>
      </c>
      <c r="J917" s="157">
        <v>2746</v>
      </c>
      <c r="K917" s="8">
        <v>3158</v>
      </c>
      <c r="L917" s="156">
        <f t="shared" si="70"/>
        <v>0.15</v>
      </c>
      <c r="M917" s="125">
        <f>VLOOKUP(F917,Оглавление!$J$4:$K$39,2,FALSE)</f>
        <v>0</v>
      </c>
      <c r="N917" s="8">
        <f t="shared" si="72"/>
        <v>3158</v>
      </c>
      <c r="O917" s="105"/>
      <c r="P917" s="8">
        <f t="shared" si="74"/>
        <v>0</v>
      </c>
      <c r="Q917" s="5" t="s">
        <v>1110</v>
      </c>
      <c r="R917" s="14" t="s">
        <v>1118</v>
      </c>
      <c r="S917" s="3" t="s">
        <v>12</v>
      </c>
      <c r="T917" s="3" t="s">
        <v>12</v>
      </c>
      <c r="U917" s="3" t="s">
        <v>12</v>
      </c>
      <c r="V917" s="5">
        <v>0.214</v>
      </c>
      <c r="W917" s="5">
        <v>6.1625000000000004E-4</v>
      </c>
      <c r="X917" s="5">
        <v>1</v>
      </c>
      <c r="Y917" s="5">
        <v>50</v>
      </c>
      <c r="Z917" s="5">
        <v>145</v>
      </c>
      <c r="AA917" s="5">
        <v>85</v>
      </c>
      <c r="AB917" s="5">
        <v>0.214</v>
      </c>
      <c r="AC917" s="5">
        <v>6.1625000000000004E-4</v>
      </c>
    </row>
    <row r="918" spans="1:29" ht="24.7" x14ac:dyDescent="0.5">
      <c r="A918" s="1"/>
      <c r="B918" s="5">
        <v>870</v>
      </c>
      <c r="C918" s="175"/>
      <c r="D918" s="118">
        <v>1237693</v>
      </c>
      <c r="E918" s="6" t="s">
        <v>1082</v>
      </c>
      <c r="F918" s="67" t="s">
        <v>15</v>
      </c>
      <c r="G918" s="18" t="s">
        <v>84</v>
      </c>
      <c r="H918" s="10" t="s">
        <v>78</v>
      </c>
      <c r="I918" s="10" t="s">
        <v>1103</v>
      </c>
      <c r="J918" s="157">
        <v>2746</v>
      </c>
      <c r="K918" s="8">
        <v>3158</v>
      </c>
      <c r="L918" s="156">
        <f t="shared" si="70"/>
        <v>0.15</v>
      </c>
      <c r="M918" s="125">
        <f>VLOOKUP(F918,Оглавление!$J$4:$K$39,2,FALSE)</f>
        <v>0</v>
      </c>
      <c r="N918" s="8">
        <f t="shared" si="72"/>
        <v>3158</v>
      </c>
      <c r="O918" s="105"/>
      <c r="P918" s="8">
        <f t="shared" si="74"/>
        <v>0</v>
      </c>
      <c r="Q918" s="5" t="s">
        <v>1110</v>
      </c>
      <c r="R918" s="14" t="s">
        <v>1118</v>
      </c>
      <c r="S918" s="3" t="s">
        <v>12</v>
      </c>
      <c r="T918" s="3" t="s">
        <v>12</v>
      </c>
      <c r="U918" s="3" t="s">
        <v>12</v>
      </c>
      <c r="V918" s="5">
        <v>0.224</v>
      </c>
      <c r="W918" s="5">
        <v>6.1625000000000004E-4</v>
      </c>
      <c r="X918" s="5">
        <v>1</v>
      </c>
      <c r="Y918" s="5">
        <v>50</v>
      </c>
      <c r="Z918" s="5">
        <v>145</v>
      </c>
      <c r="AA918" s="5">
        <v>85</v>
      </c>
      <c r="AB918" s="5">
        <v>0.224</v>
      </c>
      <c r="AC918" s="5">
        <v>6.1625000000000004E-4</v>
      </c>
    </row>
    <row r="919" spans="1:29" ht="24.7" x14ac:dyDescent="0.5">
      <c r="A919" s="1"/>
      <c r="B919" s="5">
        <v>871</v>
      </c>
      <c r="C919" s="175"/>
      <c r="D919" s="118">
        <v>1237694</v>
      </c>
      <c r="E919" s="6" t="s">
        <v>1083</v>
      </c>
      <c r="F919" s="67" t="s">
        <v>15</v>
      </c>
      <c r="G919" s="18" t="s">
        <v>84</v>
      </c>
      <c r="H919" s="10" t="s">
        <v>78</v>
      </c>
      <c r="I919" s="10" t="s">
        <v>1103</v>
      </c>
      <c r="J919" s="157">
        <v>2746</v>
      </c>
      <c r="K919" s="8">
        <v>3158</v>
      </c>
      <c r="L919" s="156">
        <f t="shared" si="70"/>
        <v>0.15</v>
      </c>
      <c r="M919" s="125">
        <f>VLOOKUP(F919,Оглавление!$J$4:$K$39,2,FALSE)</f>
        <v>0</v>
      </c>
      <c r="N919" s="8">
        <f t="shared" si="72"/>
        <v>3158</v>
      </c>
      <c r="O919" s="105"/>
      <c r="P919" s="8">
        <f t="shared" si="74"/>
        <v>0</v>
      </c>
      <c r="Q919" s="5" t="s">
        <v>1110</v>
      </c>
      <c r="R919" s="14" t="s">
        <v>1118</v>
      </c>
      <c r="S919" s="3" t="s">
        <v>12</v>
      </c>
      <c r="T919" s="3" t="s">
        <v>12</v>
      </c>
      <c r="U919" s="3" t="s">
        <v>12</v>
      </c>
      <c r="V919" s="5">
        <v>0.27800000000000002</v>
      </c>
      <c r="W919" s="5">
        <v>6.1625000000000004E-4</v>
      </c>
      <c r="X919" s="5">
        <v>1</v>
      </c>
      <c r="Y919" s="5">
        <v>50</v>
      </c>
      <c r="Z919" s="5">
        <v>145</v>
      </c>
      <c r="AA919" s="5">
        <v>85</v>
      </c>
      <c r="AB919" s="5">
        <v>0.27800000000000002</v>
      </c>
      <c r="AC919" s="5">
        <v>6.1625000000000004E-4</v>
      </c>
    </row>
    <row r="920" spans="1:29" ht="50.25" customHeight="1" x14ac:dyDescent="0.5">
      <c r="A920" s="1"/>
      <c r="B920" s="5">
        <v>872</v>
      </c>
      <c r="C920" s="117"/>
      <c r="D920" s="118">
        <v>1136937</v>
      </c>
      <c r="E920" s="6" t="s">
        <v>1084</v>
      </c>
      <c r="F920" s="11" t="s">
        <v>15</v>
      </c>
      <c r="G920" s="18" t="s">
        <v>163</v>
      </c>
      <c r="H920" s="49" t="s">
        <v>115</v>
      </c>
      <c r="I920" s="10" t="s">
        <v>1103</v>
      </c>
      <c r="J920" s="157">
        <v>6599</v>
      </c>
      <c r="K920" s="8">
        <v>7589</v>
      </c>
      <c r="L920" s="156">
        <f t="shared" si="70"/>
        <v>0.15</v>
      </c>
      <c r="M920" s="125">
        <f>VLOOKUP(F920,Оглавление!$J$4:$K$39,2,FALSE)</f>
        <v>0</v>
      </c>
      <c r="N920" s="8">
        <f t="shared" si="72"/>
        <v>7589</v>
      </c>
      <c r="O920" s="105"/>
      <c r="P920" s="8">
        <f t="shared" ref="P920" si="75">N920*O920</f>
        <v>0</v>
      </c>
      <c r="Q920" s="5" t="s">
        <v>1110</v>
      </c>
      <c r="R920" s="14" t="s">
        <v>1107</v>
      </c>
      <c r="S920" s="13">
        <v>1119039</v>
      </c>
      <c r="T920" s="3" t="s">
        <v>12</v>
      </c>
      <c r="U920" s="3" t="s">
        <v>12</v>
      </c>
      <c r="V920" s="5">
        <v>2.59</v>
      </c>
      <c r="W920" s="5">
        <v>1.932E-2</v>
      </c>
      <c r="X920" s="5">
        <v>1</v>
      </c>
      <c r="Y920" s="5">
        <v>80</v>
      </c>
      <c r="Z920" s="5">
        <v>230</v>
      </c>
      <c r="AA920" s="5">
        <v>1050</v>
      </c>
      <c r="AB920" s="5">
        <v>2.59</v>
      </c>
      <c r="AC920" s="5">
        <v>1.932E-2</v>
      </c>
    </row>
    <row r="921" spans="1:29" x14ac:dyDescent="0.5">
      <c r="A921" s="1"/>
      <c r="B921" s="5">
        <v>873</v>
      </c>
      <c r="C921" s="147" t="s">
        <v>165</v>
      </c>
      <c r="D921" s="132"/>
      <c r="E921" s="132"/>
      <c r="F921" s="133"/>
      <c r="G921" s="132"/>
      <c r="H921" s="132"/>
      <c r="I921" s="134"/>
      <c r="J921" s="158"/>
      <c r="K921" s="135"/>
      <c r="L921" s="135"/>
      <c r="M921" s="135"/>
      <c r="N921" s="135"/>
      <c r="O921" s="136"/>
      <c r="P921" s="135"/>
      <c r="Q921" s="52"/>
      <c r="R921" s="73"/>
      <c r="S921" s="53"/>
      <c r="T921" s="57"/>
      <c r="U921" s="57"/>
      <c r="V921" s="52"/>
      <c r="W921" s="52"/>
      <c r="X921" s="52"/>
      <c r="Y921" s="52"/>
      <c r="Z921" s="52"/>
      <c r="AA921" s="52"/>
      <c r="AB921" s="52"/>
      <c r="AC921" s="52"/>
    </row>
    <row r="922" spans="1:29" ht="50.25" customHeight="1" x14ac:dyDescent="0.5">
      <c r="A922" s="1"/>
      <c r="B922" s="5"/>
      <c r="C922" s="152"/>
      <c r="D922" s="118">
        <v>1238681</v>
      </c>
      <c r="E922" s="12" t="s">
        <v>1085</v>
      </c>
      <c r="F922" s="11" t="s">
        <v>15</v>
      </c>
      <c r="G922" s="103" t="s">
        <v>82</v>
      </c>
      <c r="H922" s="49" t="s">
        <v>78</v>
      </c>
      <c r="I922" s="10" t="s">
        <v>1103</v>
      </c>
      <c r="J922" s="157"/>
      <c r="K922" s="8">
        <v>2243</v>
      </c>
      <c r="L922" s="156"/>
      <c r="M922" s="125">
        <f>VLOOKUP(F922,Оглавление!$J$4:$K$39,2,FALSE)</f>
        <v>0</v>
      </c>
      <c r="N922" s="8">
        <f t="shared" si="72"/>
        <v>2243</v>
      </c>
      <c r="O922" s="105"/>
      <c r="P922" s="8">
        <f t="shared" ref="P922:P935" si="76">N922*O922</f>
        <v>0</v>
      </c>
      <c r="Q922" s="5" t="s">
        <v>1110</v>
      </c>
      <c r="R922" s="14" t="s">
        <v>1107</v>
      </c>
      <c r="S922" s="56" t="s">
        <v>12</v>
      </c>
      <c r="T922" s="13" t="s">
        <v>12</v>
      </c>
      <c r="U922" s="13" t="s">
        <v>12</v>
      </c>
      <c r="V922" s="5" t="s">
        <v>12</v>
      </c>
      <c r="W922" s="5" t="s">
        <v>12</v>
      </c>
      <c r="X922" s="5">
        <v>1</v>
      </c>
      <c r="Y922" s="5" t="s">
        <v>12</v>
      </c>
      <c r="Z922" s="5" t="s">
        <v>12</v>
      </c>
      <c r="AA922" s="5" t="s">
        <v>12</v>
      </c>
      <c r="AB922" s="5" t="s">
        <v>12</v>
      </c>
      <c r="AC922" s="5" t="s">
        <v>12</v>
      </c>
    </row>
    <row r="923" spans="1:29" ht="50.25" customHeight="1" x14ac:dyDescent="0.5">
      <c r="A923" s="1"/>
      <c r="B923" s="5"/>
      <c r="C923" s="152"/>
      <c r="D923" s="118">
        <v>1238682</v>
      </c>
      <c r="E923" s="12" t="s">
        <v>1086</v>
      </c>
      <c r="F923" s="11" t="s">
        <v>15</v>
      </c>
      <c r="G923" s="103" t="s">
        <v>82</v>
      </c>
      <c r="H923" s="49" t="s">
        <v>78</v>
      </c>
      <c r="I923" s="10" t="s">
        <v>1103</v>
      </c>
      <c r="J923" s="157"/>
      <c r="K923" s="8">
        <v>2243</v>
      </c>
      <c r="L923" s="156"/>
      <c r="M923" s="125">
        <f>VLOOKUP(F923,Оглавление!$J$4:$K$39,2,FALSE)</f>
        <v>0</v>
      </c>
      <c r="N923" s="8">
        <f t="shared" si="72"/>
        <v>2243</v>
      </c>
      <c r="O923" s="105"/>
      <c r="P923" s="8">
        <f t="shared" si="76"/>
        <v>0</v>
      </c>
      <c r="Q923" s="5" t="s">
        <v>1110</v>
      </c>
      <c r="R923" s="14" t="s">
        <v>1107</v>
      </c>
      <c r="S923" s="56" t="s">
        <v>12</v>
      </c>
      <c r="T923" s="13" t="s">
        <v>12</v>
      </c>
      <c r="U923" s="13" t="s">
        <v>12</v>
      </c>
      <c r="V923" s="5" t="s">
        <v>12</v>
      </c>
      <c r="W923" s="5" t="s">
        <v>12</v>
      </c>
      <c r="X923" s="5">
        <v>1</v>
      </c>
      <c r="Y923" s="5" t="s">
        <v>12</v>
      </c>
      <c r="Z923" s="5" t="s">
        <v>12</v>
      </c>
      <c r="AA923" s="5" t="s">
        <v>12</v>
      </c>
      <c r="AB923" s="5" t="s">
        <v>12</v>
      </c>
      <c r="AC923" s="5" t="s">
        <v>12</v>
      </c>
    </row>
    <row r="924" spans="1:29" ht="50.25" customHeight="1" x14ac:dyDescent="0.5">
      <c r="A924" s="1"/>
      <c r="B924" s="5">
        <v>874</v>
      </c>
      <c r="C924" s="5"/>
      <c r="D924" s="118">
        <v>1237341</v>
      </c>
      <c r="E924" s="12" t="s">
        <v>1087</v>
      </c>
      <c r="F924" s="11" t="s">
        <v>15</v>
      </c>
      <c r="G924" s="103" t="s">
        <v>82</v>
      </c>
      <c r="H924" s="49" t="s">
        <v>78</v>
      </c>
      <c r="I924" s="10" t="s">
        <v>1103</v>
      </c>
      <c r="J924" s="157">
        <v>15429</v>
      </c>
      <c r="K924" s="8">
        <v>17743</v>
      </c>
      <c r="L924" s="156">
        <f t="shared" ref="L924:L935" si="77">ROUND(K924/J924-1,2)</f>
        <v>0.15</v>
      </c>
      <c r="M924" s="125">
        <f>VLOOKUP(F924,Оглавление!$J$4:$K$39,2,FALSE)</f>
        <v>0</v>
      </c>
      <c r="N924" s="8">
        <f t="shared" si="72"/>
        <v>17743</v>
      </c>
      <c r="O924" s="105"/>
      <c r="P924" s="8">
        <f t="shared" si="76"/>
        <v>0</v>
      </c>
      <c r="Q924" s="5" t="s">
        <v>1110</v>
      </c>
      <c r="R924" s="14" t="s">
        <v>1107</v>
      </c>
      <c r="S924" s="3" t="s">
        <v>12</v>
      </c>
      <c r="T924" s="13" t="s">
        <v>12</v>
      </c>
      <c r="U924" s="13" t="s">
        <v>12</v>
      </c>
      <c r="V924" s="5">
        <v>4.9000000000000004</v>
      </c>
      <c r="W924" s="5">
        <v>3.0000000000000001E-3</v>
      </c>
      <c r="X924" s="5">
        <v>1</v>
      </c>
      <c r="Y924" s="5" t="s">
        <v>12</v>
      </c>
      <c r="Z924" s="5" t="s">
        <v>12</v>
      </c>
      <c r="AA924" s="5" t="s">
        <v>12</v>
      </c>
      <c r="AB924" s="5">
        <v>4.9000000000000004</v>
      </c>
      <c r="AC924" s="5">
        <v>3.0000000000000001E-3</v>
      </c>
    </row>
    <row r="925" spans="1:29" ht="50.25" customHeight="1" x14ac:dyDescent="0.5">
      <c r="A925" s="1"/>
      <c r="B925" s="5">
        <v>875</v>
      </c>
      <c r="C925" s="5"/>
      <c r="D925" s="118">
        <v>1237346</v>
      </c>
      <c r="E925" s="12" t="s">
        <v>1088</v>
      </c>
      <c r="F925" s="11" t="s">
        <v>15</v>
      </c>
      <c r="G925" s="103" t="s">
        <v>82</v>
      </c>
      <c r="H925" s="49" t="s">
        <v>78</v>
      </c>
      <c r="I925" s="10" t="s">
        <v>1103</v>
      </c>
      <c r="J925" s="157">
        <v>204906</v>
      </c>
      <c r="K925" s="8">
        <v>204906</v>
      </c>
      <c r="L925" s="156">
        <f t="shared" si="77"/>
        <v>0</v>
      </c>
      <c r="M925" s="125">
        <f>VLOOKUP(F925,Оглавление!$J$4:$K$39,2,FALSE)</f>
        <v>0</v>
      </c>
      <c r="N925" s="8">
        <f t="shared" si="72"/>
        <v>204906</v>
      </c>
      <c r="O925" s="105"/>
      <c r="P925" s="8">
        <f t="shared" si="76"/>
        <v>0</v>
      </c>
      <c r="Q925" s="5" t="s">
        <v>1110</v>
      </c>
      <c r="R925" s="14" t="s">
        <v>1107</v>
      </c>
      <c r="S925" s="3" t="s">
        <v>12</v>
      </c>
      <c r="T925" s="13" t="s">
        <v>12</v>
      </c>
      <c r="U925" s="13" t="s">
        <v>12</v>
      </c>
      <c r="V925" s="5">
        <v>5.55</v>
      </c>
      <c r="W925" s="5">
        <v>1.2999999999999999E-2</v>
      </c>
      <c r="X925" s="5">
        <v>1</v>
      </c>
      <c r="Y925" s="5" t="s">
        <v>12</v>
      </c>
      <c r="Z925" s="5" t="s">
        <v>12</v>
      </c>
      <c r="AA925" s="5" t="s">
        <v>12</v>
      </c>
      <c r="AB925" s="5">
        <v>5.55</v>
      </c>
      <c r="AC925" s="5">
        <v>1.2999999999999999E-2</v>
      </c>
    </row>
    <row r="926" spans="1:29" ht="24.7" x14ac:dyDescent="0.5">
      <c r="A926" s="1"/>
      <c r="B926" s="5">
        <v>876</v>
      </c>
      <c r="C926" s="164"/>
      <c r="D926" s="118">
        <v>1237348</v>
      </c>
      <c r="E926" s="12" t="s">
        <v>1089</v>
      </c>
      <c r="F926" s="11" t="s">
        <v>15</v>
      </c>
      <c r="G926" s="103" t="s">
        <v>82</v>
      </c>
      <c r="H926" s="49" t="s">
        <v>78</v>
      </c>
      <c r="I926" s="10" t="s">
        <v>1103</v>
      </c>
      <c r="J926" s="157">
        <v>9730</v>
      </c>
      <c r="K926" s="8">
        <v>11190</v>
      </c>
      <c r="L926" s="156">
        <f t="shared" si="77"/>
        <v>0.15</v>
      </c>
      <c r="M926" s="125">
        <f>VLOOKUP(F926,Оглавление!$J$4:$K$39,2,FALSE)</f>
        <v>0</v>
      </c>
      <c r="N926" s="8">
        <f t="shared" si="72"/>
        <v>11190</v>
      </c>
      <c r="O926" s="105"/>
      <c r="P926" s="8">
        <f t="shared" si="76"/>
        <v>0</v>
      </c>
      <c r="Q926" s="5" t="s">
        <v>1110</v>
      </c>
      <c r="R926" s="14" t="s">
        <v>1107</v>
      </c>
      <c r="S926" s="3" t="s">
        <v>12</v>
      </c>
      <c r="T926" s="13" t="s">
        <v>12</v>
      </c>
      <c r="U926" s="13" t="s">
        <v>12</v>
      </c>
      <c r="V926" s="5">
        <v>1.5</v>
      </c>
      <c r="W926" s="5" t="s">
        <v>12</v>
      </c>
      <c r="X926" s="5">
        <v>1</v>
      </c>
      <c r="Y926" s="5" t="s">
        <v>12</v>
      </c>
      <c r="Z926" s="5" t="s">
        <v>12</v>
      </c>
      <c r="AA926" s="5" t="s">
        <v>12</v>
      </c>
      <c r="AB926" s="5" t="s">
        <v>12</v>
      </c>
      <c r="AC926" s="5" t="s">
        <v>12</v>
      </c>
    </row>
    <row r="927" spans="1:29" ht="24.7" x14ac:dyDescent="0.5">
      <c r="A927" s="55" t="s">
        <v>12</v>
      </c>
      <c r="B927" s="5">
        <v>877</v>
      </c>
      <c r="C927" s="164"/>
      <c r="D927" s="118">
        <v>1237349</v>
      </c>
      <c r="E927" s="12" t="s">
        <v>1090</v>
      </c>
      <c r="F927" s="11" t="s">
        <v>15</v>
      </c>
      <c r="G927" s="103" t="s">
        <v>82</v>
      </c>
      <c r="H927" s="49" t="s">
        <v>78</v>
      </c>
      <c r="I927" s="10" t="s">
        <v>1103</v>
      </c>
      <c r="J927" s="157">
        <v>9730</v>
      </c>
      <c r="K927" s="8">
        <v>11190</v>
      </c>
      <c r="L927" s="156">
        <f t="shared" si="77"/>
        <v>0.15</v>
      </c>
      <c r="M927" s="125">
        <f>VLOOKUP(F927,Оглавление!$J$4:$K$39,2,FALSE)</f>
        <v>0</v>
      </c>
      <c r="N927" s="8">
        <f t="shared" si="72"/>
        <v>11190</v>
      </c>
      <c r="O927" s="105"/>
      <c r="P927" s="8">
        <f t="shared" si="76"/>
        <v>0</v>
      </c>
      <c r="Q927" s="5" t="s">
        <v>1110</v>
      </c>
      <c r="R927" s="14" t="s">
        <v>1107</v>
      </c>
      <c r="S927" s="3" t="s">
        <v>12</v>
      </c>
      <c r="T927" s="13" t="s">
        <v>12</v>
      </c>
      <c r="U927" s="13" t="s">
        <v>12</v>
      </c>
      <c r="V927" s="5">
        <v>1.5</v>
      </c>
      <c r="W927" s="5" t="s">
        <v>12</v>
      </c>
      <c r="X927" s="5">
        <v>1</v>
      </c>
      <c r="Y927" s="5" t="s">
        <v>12</v>
      </c>
      <c r="Z927" s="5" t="s">
        <v>12</v>
      </c>
      <c r="AA927" s="5" t="s">
        <v>12</v>
      </c>
      <c r="AB927" s="5" t="s">
        <v>12</v>
      </c>
      <c r="AC927" s="5" t="s">
        <v>12</v>
      </c>
    </row>
    <row r="928" spans="1:29" ht="24.7" x14ac:dyDescent="0.5">
      <c r="A928" s="19"/>
      <c r="B928" s="5">
        <v>878</v>
      </c>
      <c r="C928" s="164"/>
      <c r="D928" s="118">
        <v>1237350</v>
      </c>
      <c r="E928" s="12" t="s">
        <v>1091</v>
      </c>
      <c r="F928" s="11" t="s">
        <v>15</v>
      </c>
      <c r="G928" s="103" t="s">
        <v>82</v>
      </c>
      <c r="H928" s="49" t="s">
        <v>78</v>
      </c>
      <c r="I928" s="10" t="s">
        <v>1103</v>
      </c>
      <c r="J928" s="157">
        <v>9730</v>
      </c>
      <c r="K928" s="8">
        <v>11190</v>
      </c>
      <c r="L928" s="156">
        <f t="shared" si="77"/>
        <v>0.15</v>
      </c>
      <c r="M928" s="125">
        <f>VLOOKUP(F928,Оглавление!$J$4:$K$39,2,FALSE)</f>
        <v>0</v>
      </c>
      <c r="N928" s="8">
        <f t="shared" si="72"/>
        <v>11190</v>
      </c>
      <c r="O928" s="105"/>
      <c r="P928" s="8">
        <f t="shared" si="76"/>
        <v>0</v>
      </c>
      <c r="Q928" s="5" t="s">
        <v>1110</v>
      </c>
      <c r="R928" s="14" t="s">
        <v>1107</v>
      </c>
      <c r="S928" s="3" t="s">
        <v>12</v>
      </c>
      <c r="T928" s="13" t="s">
        <v>12</v>
      </c>
      <c r="U928" s="13" t="s">
        <v>12</v>
      </c>
      <c r="V928" s="5">
        <v>1.5</v>
      </c>
      <c r="W928" s="5" t="s">
        <v>12</v>
      </c>
      <c r="X928" s="5">
        <v>1</v>
      </c>
      <c r="Y928" s="5" t="s">
        <v>12</v>
      </c>
      <c r="Z928" s="5" t="s">
        <v>12</v>
      </c>
      <c r="AA928" s="5" t="s">
        <v>12</v>
      </c>
      <c r="AB928" s="5" t="s">
        <v>12</v>
      </c>
      <c r="AC928" s="5" t="s">
        <v>12</v>
      </c>
    </row>
    <row r="929" spans="1:29" ht="24.7" x14ac:dyDescent="0.5">
      <c r="A929" s="19"/>
      <c r="B929" s="5">
        <v>879</v>
      </c>
      <c r="C929" s="164"/>
      <c r="D929" s="118">
        <v>1237351</v>
      </c>
      <c r="E929" s="12" t="s">
        <v>1092</v>
      </c>
      <c r="F929" s="11" t="s">
        <v>15</v>
      </c>
      <c r="G929" s="103" t="s">
        <v>82</v>
      </c>
      <c r="H929" s="49" t="s">
        <v>78</v>
      </c>
      <c r="I929" s="10" t="s">
        <v>1103</v>
      </c>
      <c r="J929" s="157">
        <v>9730</v>
      </c>
      <c r="K929" s="8">
        <v>11190</v>
      </c>
      <c r="L929" s="156">
        <f t="shared" si="77"/>
        <v>0.15</v>
      </c>
      <c r="M929" s="125">
        <f>VLOOKUP(F929,Оглавление!$J$4:$K$39,2,FALSE)</f>
        <v>0</v>
      </c>
      <c r="N929" s="8">
        <f t="shared" si="72"/>
        <v>11190</v>
      </c>
      <c r="O929" s="105"/>
      <c r="P929" s="8">
        <f t="shared" si="76"/>
        <v>0</v>
      </c>
      <c r="Q929" s="5" t="s">
        <v>1110</v>
      </c>
      <c r="R929" s="14" t="s">
        <v>1107</v>
      </c>
      <c r="S929" s="3" t="s">
        <v>12</v>
      </c>
      <c r="T929" s="13" t="s">
        <v>12</v>
      </c>
      <c r="U929" s="13" t="s">
        <v>12</v>
      </c>
      <c r="V929" s="5">
        <v>1.5</v>
      </c>
      <c r="W929" s="5" t="s">
        <v>12</v>
      </c>
      <c r="X929" s="5">
        <v>1</v>
      </c>
      <c r="Y929" s="5" t="s">
        <v>12</v>
      </c>
      <c r="Z929" s="5" t="s">
        <v>12</v>
      </c>
      <c r="AA929" s="5" t="s">
        <v>12</v>
      </c>
      <c r="AB929" s="5" t="s">
        <v>12</v>
      </c>
      <c r="AC929" s="5" t="s">
        <v>12</v>
      </c>
    </row>
    <row r="930" spans="1:29" ht="24.7" x14ac:dyDescent="0.5">
      <c r="A930" s="19"/>
      <c r="B930" s="5">
        <v>880</v>
      </c>
      <c r="C930" s="164"/>
      <c r="D930" s="118">
        <v>1237352</v>
      </c>
      <c r="E930" s="68" t="s">
        <v>1093</v>
      </c>
      <c r="F930" s="11" t="s">
        <v>15</v>
      </c>
      <c r="G930" s="103" t="s">
        <v>82</v>
      </c>
      <c r="H930" s="49" t="s">
        <v>78</v>
      </c>
      <c r="I930" s="10" t="s">
        <v>1103</v>
      </c>
      <c r="J930" s="157">
        <v>14658</v>
      </c>
      <c r="K930" s="8">
        <v>16857</v>
      </c>
      <c r="L930" s="156">
        <f t="shared" si="77"/>
        <v>0.15</v>
      </c>
      <c r="M930" s="125">
        <f>VLOOKUP(F930,Оглавление!$J$4:$K$39,2,FALSE)</f>
        <v>0</v>
      </c>
      <c r="N930" s="8">
        <f t="shared" si="72"/>
        <v>16857</v>
      </c>
      <c r="O930" s="105"/>
      <c r="P930" s="8">
        <f t="shared" si="76"/>
        <v>0</v>
      </c>
      <c r="Q930" s="5" t="s">
        <v>1110</v>
      </c>
      <c r="R930" s="14" t="s">
        <v>1107</v>
      </c>
      <c r="S930" s="3" t="s">
        <v>12</v>
      </c>
      <c r="T930" s="13" t="s">
        <v>12</v>
      </c>
      <c r="U930" s="13" t="s">
        <v>12</v>
      </c>
      <c r="V930" s="5" t="s">
        <v>12</v>
      </c>
      <c r="W930" s="5" t="s">
        <v>12</v>
      </c>
      <c r="X930" s="5">
        <v>1</v>
      </c>
      <c r="Y930" s="5" t="s">
        <v>12</v>
      </c>
      <c r="Z930" s="5" t="s">
        <v>12</v>
      </c>
      <c r="AA930" s="5" t="s">
        <v>12</v>
      </c>
      <c r="AB930" s="5" t="s">
        <v>12</v>
      </c>
      <c r="AC930" s="5" t="s">
        <v>12</v>
      </c>
    </row>
    <row r="931" spans="1:29" ht="38.25" customHeight="1" x14ac:dyDescent="0.5">
      <c r="A931" s="19"/>
      <c r="B931" s="5">
        <v>881</v>
      </c>
      <c r="C931" s="5"/>
      <c r="D931" s="118">
        <v>1237356</v>
      </c>
      <c r="E931" s="12" t="s">
        <v>1094</v>
      </c>
      <c r="F931" s="11" t="s">
        <v>15</v>
      </c>
      <c r="G931" s="103" t="s">
        <v>82</v>
      </c>
      <c r="H931" s="49" t="s">
        <v>78</v>
      </c>
      <c r="I931" s="10" t="s">
        <v>1103</v>
      </c>
      <c r="J931" s="157">
        <v>537</v>
      </c>
      <c r="K931" s="8">
        <v>618</v>
      </c>
      <c r="L931" s="156">
        <f t="shared" si="77"/>
        <v>0.15</v>
      </c>
      <c r="M931" s="125">
        <f>VLOOKUP(F931,Оглавление!$J$4:$K$39,2,FALSE)</f>
        <v>0</v>
      </c>
      <c r="N931" s="8">
        <f t="shared" si="72"/>
        <v>618</v>
      </c>
      <c r="O931" s="105"/>
      <c r="P931" s="8">
        <f t="shared" si="76"/>
        <v>0</v>
      </c>
      <c r="Q931" s="5" t="s">
        <v>1110</v>
      </c>
      <c r="R931" s="14" t="s">
        <v>1107</v>
      </c>
      <c r="S931" s="3" t="s">
        <v>12</v>
      </c>
      <c r="T931" s="13" t="s">
        <v>12</v>
      </c>
      <c r="U931" s="13" t="s">
        <v>12</v>
      </c>
      <c r="V931" s="5">
        <v>4.1000000000000002E-2</v>
      </c>
      <c r="W931" s="5">
        <v>5.8E-5</v>
      </c>
      <c r="X931" s="5">
        <v>1</v>
      </c>
      <c r="Y931" s="5">
        <v>100</v>
      </c>
      <c r="Z931" s="5">
        <v>115</v>
      </c>
      <c r="AA931" s="5">
        <v>5</v>
      </c>
      <c r="AB931" s="5">
        <v>4.1000000000000002E-2</v>
      </c>
      <c r="AC931" s="5">
        <v>5.8E-5</v>
      </c>
    </row>
    <row r="932" spans="1:29" ht="38.25" customHeight="1" x14ac:dyDescent="0.5">
      <c r="A932" s="19"/>
      <c r="B932" s="5">
        <v>882</v>
      </c>
      <c r="C932" s="5"/>
      <c r="D932" s="118">
        <v>1237357</v>
      </c>
      <c r="E932" s="12" t="s">
        <v>1095</v>
      </c>
      <c r="F932" s="11" t="s">
        <v>15</v>
      </c>
      <c r="G932" s="103" t="s">
        <v>82</v>
      </c>
      <c r="H932" s="49" t="s">
        <v>78</v>
      </c>
      <c r="I932" s="10" t="s">
        <v>1103</v>
      </c>
      <c r="J932" s="157">
        <v>537</v>
      </c>
      <c r="K932" s="8">
        <v>618</v>
      </c>
      <c r="L932" s="156">
        <f t="shared" si="77"/>
        <v>0.15</v>
      </c>
      <c r="M932" s="125">
        <f>VLOOKUP(F932,Оглавление!$J$4:$K$39,2,FALSE)</f>
        <v>0</v>
      </c>
      <c r="N932" s="8">
        <f t="shared" si="72"/>
        <v>618</v>
      </c>
      <c r="O932" s="105"/>
      <c r="P932" s="8">
        <f t="shared" si="76"/>
        <v>0</v>
      </c>
      <c r="Q932" s="5" t="s">
        <v>1110</v>
      </c>
      <c r="R932" s="14" t="s">
        <v>1107</v>
      </c>
      <c r="S932" s="3" t="s">
        <v>12</v>
      </c>
      <c r="T932" s="13" t="s">
        <v>12</v>
      </c>
      <c r="U932" s="13" t="s">
        <v>12</v>
      </c>
      <c r="V932" s="5">
        <v>4.1000000000000002E-2</v>
      </c>
      <c r="W932" s="5">
        <v>5.8E-5</v>
      </c>
      <c r="X932" s="5">
        <v>1</v>
      </c>
      <c r="Y932" s="5">
        <v>100</v>
      </c>
      <c r="Z932" s="5">
        <v>115</v>
      </c>
      <c r="AA932" s="5">
        <v>5</v>
      </c>
      <c r="AB932" s="5">
        <v>4.1000000000000002E-2</v>
      </c>
      <c r="AC932" s="5">
        <v>5.8E-5</v>
      </c>
    </row>
    <row r="933" spans="1:29" ht="24.7" x14ac:dyDescent="0.5">
      <c r="A933" s="19"/>
      <c r="B933" s="5">
        <v>883</v>
      </c>
      <c r="C933" s="164"/>
      <c r="D933" s="118">
        <v>1237342</v>
      </c>
      <c r="E933" s="12" t="s">
        <v>1096</v>
      </c>
      <c r="F933" s="11" t="s">
        <v>15</v>
      </c>
      <c r="G933" s="103" t="s">
        <v>82</v>
      </c>
      <c r="H933" s="49" t="s">
        <v>78</v>
      </c>
      <c r="I933" s="10" t="s">
        <v>1103</v>
      </c>
      <c r="J933" s="157">
        <v>4250</v>
      </c>
      <c r="K933" s="8">
        <v>4888</v>
      </c>
      <c r="L933" s="156">
        <f t="shared" si="77"/>
        <v>0.15</v>
      </c>
      <c r="M933" s="125">
        <f>VLOOKUP(F933,Оглавление!$J$4:$K$39,2,FALSE)</f>
        <v>0</v>
      </c>
      <c r="N933" s="8">
        <f t="shared" si="72"/>
        <v>4888</v>
      </c>
      <c r="O933" s="105"/>
      <c r="P933" s="8">
        <f t="shared" si="76"/>
        <v>0</v>
      </c>
      <c r="Q933" s="5" t="s">
        <v>1110</v>
      </c>
      <c r="R933" s="14" t="s">
        <v>1118</v>
      </c>
      <c r="S933" s="3" t="s">
        <v>12</v>
      </c>
      <c r="T933" s="13" t="s">
        <v>12</v>
      </c>
      <c r="U933" s="13" t="s">
        <v>12</v>
      </c>
      <c r="V933" s="5" t="s">
        <v>12</v>
      </c>
      <c r="W933" s="5" t="s">
        <v>12</v>
      </c>
      <c r="X933" s="5">
        <v>1</v>
      </c>
      <c r="Y933" s="5" t="s">
        <v>12</v>
      </c>
      <c r="Z933" s="5" t="s">
        <v>12</v>
      </c>
      <c r="AA933" s="5" t="s">
        <v>12</v>
      </c>
      <c r="AB933" s="5" t="s">
        <v>12</v>
      </c>
      <c r="AC933" s="5" t="s">
        <v>12</v>
      </c>
    </row>
    <row r="934" spans="1:29" ht="24.7" x14ac:dyDescent="0.5">
      <c r="A934" s="19"/>
      <c r="B934" s="5">
        <v>884</v>
      </c>
      <c r="C934" s="164"/>
      <c r="D934" s="118">
        <v>1237343</v>
      </c>
      <c r="E934" s="12" t="s">
        <v>1097</v>
      </c>
      <c r="F934" s="11" t="s">
        <v>15</v>
      </c>
      <c r="G934" s="103" t="s">
        <v>82</v>
      </c>
      <c r="H934" s="49" t="s">
        <v>78</v>
      </c>
      <c r="I934" s="10" t="s">
        <v>1103</v>
      </c>
      <c r="J934" s="157">
        <v>4250</v>
      </c>
      <c r="K934" s="8">
        <v>4888</v>
      </c>
      <c r="L934" s="156">
        <f t="shared" si="77"/>
        <v>0.15</v>
      </c>
      <c r="M934" s="125">
        <f>VLOOKUP(F934,Оглавление!$J$4:$K$39,2,FALSE)</f>
        <v>0</v>
      </c>
      <c r="N934" s="8">
        <f t="shared" si="72"/>
        <v>4888</v>
      </c>
      <c r="O934" s="105"/>
      <c r="P934" s="8">
        <f t="shared" si="76"/>
        <v>0</v>
      </c>
      <c r="Q934" s="5" t="s">
        <v>1110</v>
      </c>
      <c r="R934" s="14" t="s">
        <v>1118</v>
      </c>
      <c r="S934" s="3" t="s">
        <v>12</v>
      </c>
      <c r="T934" s="13" t="s">
        <v>12</v>
      </c>
      <c r="U934" s="13" t="s">
        <v>12</v>
      </c>
      <c r="V934" s="5" t="s">
        <v>12</v>
      </c>
      <c r="W934" s="5" t="s">
        <v>12</v>
      </c>
      <c r="X934" s="5">
        <v>1</v>
      </c>
      <c r="Y934" s="5" t="s">
        <v>12</v>
      </c>
      <c r="Z934" s="5" t="s">
        <v>12</v>
      </c>
      <c r="AA934" s="5" t="s">
        <v>12</v>
      </c>
      <c r="AB934" s="5" t="s">
        <v>12</v>
      </c>
      <c r="AC934" s="5" t="s">
        <v>12</v>
      </c>
    </row>
    <row r="935" spans="1:29" ht="24.7" x14ac:dyDescent="0.5">
      <c r="A935" s="19"/>
      <c r="B935" s="5">
        <v>885</v>
      </c>
      <c r="C935" s="164"/>
      <c r="D935" s="118">
        <v>1237344</v>
      </c>
      <c r="E935" s="12" t="s">
        <v>1098</v>
      </c>
      <c r="F935" s="11" t="s">
        <v>15</v>
      </c>
      <c r="G935" s="103" t="s">
        <v>82</v>
      </c>
      <c r="H935" s="49" t="s">
        <v>78</v>
      </c>
      <c r="I935" s="10" t="s">
        <v>1103</v>
      </c>
      <c r="J935" s="157">
        <v>4250</v>
      </c>
      <c r="K935" s="8">
        <v>4888</v>
      </c>
      <c r="L935" s="156">
        <f t="shared" si="77"/>
        <v>0.15</v>
      </c>
      <c r="M935" s="125">
        <f>VLOOKUP(F935,Оглавление!$J$4:$K$39,2,FALSE)</f>
        <v>0</v>
      </c>
      <c r="N935" s="8">
        <f t="shared" si="72"/>
        <v>4888</v>
      </c>
      <c r="O935" s="105"/>
      <c r="P935" s="8">
        <f t="shared" si="76"/>
        <v>0</v>
      </c>
      <c r="Q935" s="5" t="s">
        <v>1110</v>
      </c>
      <c r="R935" s="14" t="s">
        <v>1118</v>
      </c>
      <c r="S935" s="3" t="s">
        <v>12</v>
      </c>
      <c r="T935" s="13" t="s">
        <v>12</v>
      </c>
      <c r="U935" s="13" t="s">
        <v>12</v>
      </c>
      <c r="V935" s="5" t="s">
        <v>12</v>
      </c>
      <c r="W935" s="5" t="s">
        <v>12</v>
      </c>
      <c r="X935" s="5">
        <v>1</v>
      </c>
      <c r="Y935" s="5" t="s">
        <v>12</v>
      </c>
      <c r="Z935" s="5" t="s">
        <v>12</v>
      </c>
      <c r="AA935" s="5" t="s">
        <v>12</v>
      </c>
      <c r="AB935" s="5" t="s">
        <v>12</v>
      </c>
      <c r="AC935" s="5" t="s">
        <v>12</v>
      </c>
    </row>
    <row r="936" spans="1:29" x14ac:dyDescent="0.5">
      <c r="A936" s="1"/>
      <c r="B936" s="5">
        <v>886</v>
      </c>
      <c r="C936" s="149" t="s">
        <v>101</v>
      </c>
      <c r="D936" s="142"/>
      <c r="E936" s="142"/>
      <c r="F936" s="143"/>
      <c r="G936" s="144"/>
      <c r="H936" s="142"/>
      <c r="I936" s="24"/>
      <c r="J936" s="160"/>
      <c r="K936" s="145"/>
      <c r="L936" s="145"/>
      <c r="M936" s="145"/>
      <c r="N936" s="145"/>
      <c r="O936" s="146"/>
      <c r="P936" s="145"/>
      <c r="Q936" s="24"/>
      <c r="R936" s="76"/>
      <c r="S936" s="23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</row>
    <row r="937" spans="1:29" ht="38.25" customHeight="1" x14ac:dyDescent="0.5">
      <c r="A937" s="1"/>
      <c r="B937" s="5">
        <v>887</v>
      </c>
      <c r="C937" s="5"/>
      <c r="D937" s="118">
        <v>1135625</v>
      </c>
      <c r="E937" s="6" t="s">
        <v>1099</v>
      </c>
      <c r="F937" s="11" t="s">
        <v>20</v>
      </c>
      <c r="G937" s="18" t="s">
        <v>130</v>
      </c>
      <c r="H937" s="5" t="s">
        <v>54</v>
      </c>
      <c r="I937" s="5" t="s">
        <v>1103</v>
      </c>
      <c r="J937" s="157">
        <v>18988</v>
      </c>
      <c r="K937" s="8">
        <v>19937</v>
      </c>
      <c r="L937" s="156">
        <f t="shared" ref="L937:L938" si="78">ROUND(K937/J937-1,2)</f>
        <v>0.05</v>
      </c>
      <c r="M937" s="125">
        <f>VLOOKUP(F937,Оглавление!$J$4:$K$39,2,FALSE)</f>
        <v>0</v>
      </c>
      <c r="N937" s="8">
        <f t="shared" si="72"/>
        <v>19937</v>
      </c>
      <c r="O937" s="105"/>
      <c r="P937" s="8">
        <f t="shared" ref="P937:P938" si="79">N937*O937</f>
        <v>0</v>
      </c>
      <c r="Q937" s="5" t="s">
        <v>1109</v>
      </c>
      <c r="R937" s="14" t="s">
        <v>1107</v>
      </c>
      <c r="S937" s="5">
        <v>1066946</v>
      </c>
      <c r="T937" s="5" t="s">
        <v>12</v>
      </c>
      <c r="U937" s="5" t="s">
        <v>12</v>
      </c>
      <c r="V937" s="5">
        <v>41.65</v>
      </c>
      <c r="W937" s="5">
        <v>4.1759999999999999E-2</v>
      </c>
      <c r="X937" s="5">
        <v>1</v>
      </c>
      <c r="Y937" s="5">
        <v>320</v>
      </c>
      <c r="Z937" s="5">
        <v>290</v>
      </c>
      <c r="AA937" s="5">
        <v>450</v>
      </c>
      <c r="AB937" s="5">
        <v>41.65</v>
      </c>
      <c r="AC937" s="5">
        <v>4.1759999999999999E-2</v>
      </c>
    </row>
    <row r="938" spans="1:29" ht="38.25" customHeight="1" x14ac:dyDescent="0.5">
      <c r="A938" s="1"/>
      <c r="B938" s="5">
        <v>888</v>
      </c>
      <c r="C938" s="5"/>
      <c r="D938" s="118">
        <v>1135978</v>
      </c>
      <c r="E938" s="7" t="s">
        <v>1100</v>
      </c>
      <c r="F938" s="11" t="s">
        <v>20</v>
      </c>
      <c r="G938" s="50" t="s">
        <v>130</v>
      </c>
      <c r="H938" s="5" t="s">
        <v>54</v>
      </c>
      <c r="I938" s="5" t="s">
        <v>1103</v>
      </c>
      <c r="J938" s="157">
        <v>26529</v>
      </c>
      <c r="K938" s="8">
        <v>27855</v>
      </c>
      <c r="L938" s="156">
        <f t="shared" si="78"/>
        <v>0.05</v>
      </c>
      <c r="M938" s="125">
        <f>VLOOKUP(F938,Оглавление!$J$4:$K$39,2,FALSE)</f>
        <v>0</v>
      </c>
      <c r="N938" s="8">
        <f t="shared" si="72"/>
        <v>27855</v>
      </c>
      <c r="O938" s="105"/>
      <c r="P938" s="8">
        <f t="shared" si="79"/>
        <v>0</v>
      </c>
      <c r="Q938" s="5" t="s">
        <v>1109</v>
      </c>
      <c r="R938" s="14" t="s">
        <v>1107</v>
      </c>
      <c r="S938" s="15">
        <v>1003575</v>
      </c>
      <c r="T938" s="5" t="s">
        <v>12</v>
      </c>
      <c r="U938" s="5" t="s">
        <v>12</v>
      </c>
      <c r="V938" s="5">
        <v>37.200000000000003</v>
      </c>
      <c r="W938" s="5">
        <v>4.1759999999999999E-2</v>
      </c>
      <c r="X938" s="5">
        <v>1</v>
      </c>
      <c r="Y938" s="5">
        <v>320</v>
      </c>
      <c r="Z938" s="5">
        <v>290</v>
      </c>
      <c r="AA938" s="5">
        <v>450</v>
      </c>
      <c r="AB938" s="5">
        <v>37.200000000000003</v>
      </c>
      <c r="AC938" s="5">
        <v>4.1759999999999999E-2</v>
      </c>
    </row>
  </sheetData>
  <sheetProtection formatColumns="0" formatRows="0" sort="0" autoFilter="0"/>
  <autoFilter ref="B4:AC938" xr:uid="{3BFCF3ED-F60A-411B-BB7D-6B4CD7BEC59C}"/>
  <mergeCells count="158">
    <mergeCell ref="C813:C815"/>
    <mergeCell ref="C816:C818"/>
    <mergeCell ref="C796:C801"/>
    <mergeCell ref="C802:C805"/>
    <mergeCell ref="C229:C230"/>
    <mergeCell ref="C77:C79"/>
    <mergeCell ref="C80:C82"/>
    <mergeCell ref="C245:C250"/>
    <mergeCell ref="C115:C117"/>
    <mergeCell ref="C118:C120"/>
    <mergeCell ref="C787:C789"/>
    <mergeCell ref="C790:C795"/>
    <mergeCell ref="C806:C809"/>
    <mergeCell ref="C810:C812"/>
    <mergeCell ref="C544:C550"/>
    <mergeCell ref="C537:C543"/>
    <mergeCell ref="C568:C586"/>
    <mergeCell ref="C763:C765"/>
    <mergeCell ref="C638:C645"/>
    <mergeCell ref="C646:C653"/>
    <mergeCell ref="C654:C661"/>
    <mergeCell ref="C662:C667"/>
    <mergeCell ref="C595:C599"/>
    <mergeCell ref="C600:C604"/>
    <mergeCell ref="C876:C878"/>
    <mergeCell ref="C221:C226"/>
    <mergeCell ref="C233:C235"/>
    <mergeCell ref="C238:C240"/>
    <mergeCell ref="C912:C915"/>
    <mergeCell ref="C916:C919"/>
    <mergeCell ref="C933:C935"/>
    <mergeCell ref="C107:C108"/>
    <mergeCell ref="C698:C699"/>
    <mergeCell ref="C741:C743"/>
    <mergeCell ref="C819:C822"/>
    <mergeCell ref="C823:C824"/>
    <mergeCell ref="C826:C827"/>
    <mergeCell ref="C828:C829"/>
    <mergeCell ref="C830:C831"/>
    <mergeCell ref="C832:C833"/>
    <mergeCell ref="C903:C904"/>
    <mergeCell ref="C926:C930"/>
    <mergeCell ref="C772:C773"/>
    <mergeCell ref="C359:C362"/>
    <mergeCell ref="C474:C477"/>
    <mergeCell ref="C480:C483"/>
    <mergeCell ref="C560:C567"/>
    <mergeCell ref="C551:C559"/>
    <mergeCell ref="C605:C611"/>
    <mergeCell ref="C612:C613"/>
    <mergeCell ref="C614:C618"/>
    <mergeCell ref="C726:C736"/>
    <mergeCell ref="C839:C844"/>
    <mergeCell ref="C845:C849"/>
    <mergeCell ref="C851:C852"/>
    <mergeCell ref="C490:C499"/>
    <mergeCell ref="C501:C508"/>
    <mergeCell ref="C522:C530"/>
    <mergeCell ref="C531:C535"/>
    <mergeCell ref="C587:C593"/>
    <mergeCell ref="C700:C701"/>
    <mergeCell ref="C759:C760"/>
    <mergeCell ref="C691:C693"/>
    <mergeCell ref="C694:C695"/>
    <mergeCell ref="C696:C697"/>
    <mergeCell ref="C668:C673"/>
    <mergeCell ref="C674:C679"/>
    <mergeCell ref="C680:C686"/>
    <mergeCell ref="C687:C688"/>
    <mergeCell ref="C689:C690"/>
    <mergeCell ref="C619:C637"/>
    <mergeCell ref="C710:C714"/>
    <mergeCell ref="C703:C709"/>
    <mergeCell ref="C753:C756"/>
    <mergeCell ref="C834:C835"/>
    <mergeCell ref="C109:C114"/>
    <mergeCell ref="C486:C488"/>
    <mergeCell ref="C459:C463"/>
    <mergeCell ref="C464:C467"/>
    <mergeCell ref="C468:C473"/>
    <mergeCell ref="C478:C479"/>
    <mergeCell ref="C407:C428"/>
    <mergeCell ref="C429:C437"/>
    <mergeCell ref="C438:C445"/>
    <mergeCell ref="C446:C452"/>
    <mergeCell ref="C453:C458"/>
    <mergeCell ref="C388:C391"/>
    <mergeCell ref="C392:C395"/>
    <mergeCell ref="C396:C399"/>
    <mergeCell ref="C400:C402"/>
    <mergeCell ref="C403:C406"/>
    <mergeCell ref="C267:C269"/>
    <mergeCell ref="C484:C485"/>
    <mergeCell ref="C324:C327"/>
    <mergeCell ref="C236:C237"/>
    <mergeCell ref="C227:C228"/>
    <mergeCell ref="C891:C892"/>
    <mergeCell ref="C384:C387"/>
    <mergeCell ref="C382:C383"/>
    <mergeCell ref="C378:C381"/>
    <mergeCell ref="C746:C747"/>
    <mergeCell ref="C251:C255"/>
    <mergeCell ref="C270:C274"/>
    <mergeCell ref="C275:C296"/>
    <mergeCell ref="C297:C303"/>
    <mergeCell ref="C304:C309"/>
    <mergeCell ref="C310:C314"/>
    <mergeCell ref="C315:C319"/>
    <mergeCell ref="C320:C323"/>
    <mergeCell ref="C333:C340"/>
    <mergeCell ref="C341:C347"/>
    <mergeCell ref="C348:C352"/>
    <mergeCell ref="C353:C354"/>
    <mergeCell ref="C355:C356"/>
    <mergeCell ref="C357:C358"/>
    <mergeCell ref="C366:C368"/>
    <mergeCell ref="C369:C370"/>
    <mergeCell ref="C363:C365"/>
    <mergeCell ref="C715:C725"/>
    <mergeCell ref="C328:C332"/>
    <mergeCell ref="C99:C105"/>
    <mergeCell ref="B1:D1"/>
    <mergeCell ref="B2:D2"/>
    <mergeCell ref="I3:O3"/>
    <mergeCell ref="I2:O2"/>
    <mergeCell ref="C89:C90"/>
    <mergeCell ref="C194:C201"/>
    <mergeCell ref="C202:C208"/>
    <mergeCell ref="C181:C185"/>
    <mergeCell ref="C6:C18"/>
    <mergeCell ref="C19:C39"/>
    <mergeCell ref="C40:C44"/>
    <mergeCell ref="C45:C48"/>
    <mergeCell ref="C49:C52"/>
    <mergeCell ref="C53:C56"/>
    <mergeCell ref="C57:C60"/>
    <mergeCell ref="C61:C63"/>
    <mergeCell ref="C64:C66"/>
    <mergeCell ref="C70:C72"/>
    <mergeCell ref="C73:C75"/>
    <mergeCell ref="C86:C88"/>
    <mergeCell ref="C95:C97"/>
    <mergeCell ref="I1:O1"/>
    <mergeCell ref="C83:C85"/>
    <mergeCell ref="C241:C243"/>
    <mergeCell ref="C209:C211"/>
    <mergeCell ref="C509:C521"/>
    <mergeCell ref="C123:C130"/>
    <mergeCell ref="C131:C138"/>
    <mergeCell ref="C139:C148"/>
    <mergeCell ref="C149:C155"/>
    <mergeCell ref="C156:C161"/>
    <mergeCell ref="C162:C168"/>
    <mergeCell ref="C169:C180"/>
    <mergeCell ref="C186:C193"/>
    <mergeCell ref="C256:C260"/>
    <mergeCell ref="C261:C265"/>
    <mergeCell ref="C214:C220"/>
  </mergeCells>
  <phoneticPr fontId="15" type="noConversion"/>
  <conditionalFormatting sqref="C67">
    <cfRule type="duplicateValues" dxfId="38" priority="52"/>
  </conditionalFormatting>
  <conditionalFormatting sqref="C69">
    <cfRule type="duplicateValues" dxfId="37" priority="51"/>
  </conditionalFormatting>
  <conditionalFormatting sqref="C94">
    <cfRule type="duplicateValues" dxfId="36" priority="50"/>
  </conditionalFormatting>
  <conditionalFormatting sqref="C98">
    <cfRule type="duplicateValues" dxfId="35" priority="49"/>
  </conditionalFormatting>
  <conditionalFormatting sqref="C106">
    <cfRule type="duplicateValues" dxfId="34" priority="48"/>
  </conditionalFormatting>
  <conditionalFormatting sqref="C121">
    <cfRule type="duplicateValues" dxfId="33" priority="33"/>
  </conditionalFormatting>
  <conditionalFormatting sqref="C213">
    <cfRule type="duplicateValues" dxfId="32" priority="34"/>
  </conditionalFormatting>
  <conditionalFormatting sqref="C244">
    <cfRule type="duplicateValues" dxfId="31" priority="47"/>
  </conditionalFormatting>
  <conditionalFormatting sqref="C371">
    <cfRule type="duplicateValues" dxfId="30" priority="46"/>
  </conditionalFormatting>
  <conditionalFormatting sqref="C372">
    <cfRule type="duplicateValues" dxfId="29" priority="74"/>
  </conditionalFormatting>
  <conditionalFormatting sqref="C376">
    <cfRule type="duplicateValues" dxfId="28" priority="73"/>
  </conditionalFormatting>
  <conditionalFormatting sqref="C377">
    <cfRule type="duplicateValues" dxfId="27" priority="45"/>
  </conditionalFormatting>
  <conditionalFormatting sqref="C489">
    <cfRule type="duplicateValues" dxfId="26" priority="44"/>
  </conditionalFormatting>
  <conditionalFormatting sqref="C536">
    <cfRule type="duplicateValues" dxfId="25" priority="43"/>
  </conditionalFormatting>
  <conditionalFormatting sqref="C594">
    <cfRule type="duplicateValues" dxfId="24" priority="42"/>
  </conditionalFormatting>
  <conditionalFormatting sqref="C702">
    <cfRule type="duplicateValues" dxfId="23" priority="35"/>
  </conditionalFormatting>
  <conditionalFormatting sqref="C748">
    <cfRule type="duplicateValues" dxfId="22" priority="36"/>
  </conditionalFormatting>
  <conditionalFormatting sqref="C775">
    <cfRule type="duplicateValues" dxfId="21" priority="37"/>
  </conditionalFormatting>
  <conditionalFormatting sqref="C810 C786:C787 C790 C796 C813 C816 C802 C806">
    <cfRule type="duplicateValues" dxfId="20" priority="26"/>
  </conditionalFormatting>
  <conditionalFormatting sqref="C838">
    <cfRule type="duplicateValues" dxfId="19" priority="38"/>
  </conditionalFormatting>
  <conditionalFormatting sqref="C850">
    <cfRule type="duplicateValues" dxfId="18" priority="39"/>
  </conditionalFormatting>
  <conditionalFormatting sqref="C882">
    <cfRule type="duplicateValues" dxfId="17" priority="41"/>
  </conditionalFormatting>
  <conditionalFormatting sqref="C921:C923">
    <cfRule type="duplicateValues" dxfId="16" priority="40"/>
  </conditionalFormatting>
  <conditionalFormatting sqref="D6:D1010">
    <cfRule type="duplicateValues" dxfId="15" priority="370410"/>
  </conditionalFormatting>
  <conditionalFormatting sqref="D702:H881">
    <cfRule type="expression" dxfId="14" priority="18">
      <formula>_xlfn.ISFORMULA(D702)</formula>
    </cfRule>
  </conditionalFormatting>
  <conditionalFormatting sqref="E6:H66 E68:H68 E70:H93 E95:H97 E99:H105 D121:H121 E122:H212 D213:H213 E214:H243 E245:H370 E372:H376 D378:H488 E490:H535 E537:H593 E595:H701 D871 E883:H920 D936">
    <cfRule type="expression" dxfId="13" priority="94">
      <formula>_xlfn.ISFORMULA(D6)</formula>
    </cfRule>
  </conditionalFormatting>
  <conditionalFormatting sqref="E107:H120">
    <cfRule type="expression" dxfId="12" priority="27">
      <formula>_xlfn.ISFORMULA(E107)</formula>
    </cfRule>
  </conditionalFormatting>
  <conditionalFormatting sqref="E922:H938">
    <cfRule type="expression" dxfId="11" priority="17">
      <formula>_xlfn.ISFORMULA(E922)</formula>
    </cfRule>
  </conditionalFormatting>
  <conditionalFormatting sqref="I6:I938">
    <cfRule type="expression" dxfId="10" priority="16">
      <formula>_xlfn.ISFORMULA(I6)</formula>
    </cfRule>
  </conditionalFormatting>
  <conditionalFormatting sqref="J6:K66 J67:L67 J68:K68 J69:L69 J70:K93 J94:L94 J95:K97 J98:L98 J99:K105 J106:L106 J107:K120 J121:L121 J122:K212 J213:L213 J214:K243 J244:L244 J245:K370 J371:L371 J372:K376 J377:L377 J378:K488 J489:L489 J490:K535 J536:L536 J594:L594 J595:K701 J702:L702 J703:K747 J748:L748 J749:K774 J775:L775 J776:K785 J786:L786 J787:K837 J838:L838 J839:K849 J850:L850 J851:K853 J854:L854 J855:K881 J882:L882 J883:K920 J921:L921 J922:K935 J936:L936 J937:K938 J537:K593">
    <cfRule type="expression" dxfId="9" priority="15">
      <formula>_xlfn.ISFORMULA(J6)</formula>
    </cfRule>
  </conditionalFormatting>
  <conditionalFormatting sqref="Q6:V938">
    <cfRule type="expression" dxfId="8" priority="9">
      <formula>_xlfn.ISFORMULA(Q6)</formula>
    </cfRule>
  </conditionalFormatting>
  <conditionalFormatting sqref="S894">
    <cfRule type="duplicateValues" dxfId="7" priority="85"/>
  </conditionalFormatting>
  <conditionalFormatting sqref="W6:W938">
    <cfRule type="expression" dxfId="6" priority="8">
      <formula>_xlfn.ISFORMULA(V6)</formula>
    </cfRule>
  </conditionalFormatting>
  <conditionalFormatting sqref="X6:AC938">
    <cfRule type="expression" dxfId="5" priority="2">
      <formula>_xlfn.ISFORMULA(X6)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085D-30A6-4D9B-AD47-79FE8A0BDCF0}">
  <sheetPr codeName="Sheet2"/>
  <dimension ref="A1:N250"/>
  <sheetViews>
    <sheetView topLeftCell="B1" zoomScale="85" zoomScaleNormal="85" workbookViewId="0">
      <pane xSplit="13" ySplit="10" topLeftCell="O11" activePane="bottomRight" state="frozen"/>
      <selection activeCell="B1" sqref="B1"/>
      <selection pane="topRight" activeCell="O1" sqref="O1"/>
      <selection pane="bottomLeft" activeCell="B11" sqref="B11"/>
      <selection pane="bottomRight" activeCell="B1" sqref="B1"/>
    </sheetView>
  </sheetViews>
  <sheetFormatPr defaultRowHeight="14.35" x14ac:dyDescent="0.5"/>
  <cols>
    <col min="1" max="1" width="3.1171875" hidden="1" customWidth="1"/>
    <col min="2" max="2" width="15.1171875" customWidth="1"/>
    <col min="3" max="3" width="15.5859375" customWidth="1"/>
    <col min="4" max="4" width="49.29296875" customWidth="1"/>
    <col min="5" max="5" width="17.29296875" bestFit="1" customWidth="1"/>
    <col min="6" max="6" width="7.703125" customWidth="1"/>
    <col min="8" max="8" width="11.87890625" customWidth="1"/>
    <col min="9" max="9" width="15.87890625" customWidth="1"/>
    <col min="10" max="10" width="10.1171875" bestFit="1" customWidth="1"/>
    <col min="11" max="11" width="13.41015625" customWidth="1"/>
    <col min="12" max="12" width="19.5859375" bestFit="1" customWidth="1"/>
    <col min="13" max="14" width="12.29296875" customWidth="1"/>
  </cols>
  <sheetData>
    <row r="1" spans="2:14" x14ac:dyDescent="0.5">
      <c r="B1" s="46" t="s">
        <v>35</v>
      </c>
      <c r="C1" s="46"/>
      <c r="D1" s="25"/>
      <c r="E1" s="46"/>
      <c r="F1" s="46"/>
      <c r="G1" s="46"/>
      <c r="H1" s="46"/>
      <c r="I1" s="46"/>
      <c r="J1" s="46"/>
      <c r="K1" s="46"/>
      <c r="L1" s="46"/>
    </row>
    <row r="2" spans="2:14" x14ac:dyDescent="0.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4" x14ac:dyDescent="0.5">
      <c r="C3" s="43"/>
      <c r="D3" s="47" t="s">
        <v>34</v>
      </c>
      <c r="E3" s="43"/>
      <c r="F3" s="44"/>
      <c r="G3" s="25"/>
      <c r="H3" s="25"/>
      <c r="I3" s="25"/>
      <c r="J3" s="25"/>
      <c r="K3" s="25"/>
      <c r="L3" s="25"/>
    </row>
    <row r="4" spans="2:14" x14ac:dyDescent="0.5">
      <c r="B4" s="44" t="s">
        <v>33</v>
      </c>
      <c r="C4" s="25"/>
      <c r="D4" s="25"/>
      <c r="E4" s="25"/>
      <c r="F4" s="25"/>
      <c r="G4" s="25"/>
      <c r="H4" s="25"/>
      <c r="I4" s="45"/>
      <c r="J4" s="25"/>
      <c r="K4" s="25"/>
      <c r="L4" s="25"/>
    </row>
    <row r="5" spans="2:14" x14ac:dyDescent="0.5">
      <c r="B5" s="44" t="s">
        <v>32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2:14" x14ac:dyDescent="0.5">
      <c r="B6" s="44" t="s">
        <v>31</v>
      </c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2:14" x14ac:dyDescent="0.5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2:14" x14ac:dyDescent="0.5">
      <c r="B8" s="25" t="s">
        <v>30</v>
      </c>
      <c r="C8" s="25"/>
      <c r="E8" s="25"/>
      <c r="F8" s="25"/>
      <c r="G8" s="25"/>
      <c r="H8" s="25"/>
      <c r="I8" s="25"/>
      <c r="J8" s="25"/>
      <c r="K8" s="43" t="s">
        <v>29</v>
      </c>
      <c r="L8" s="42">
        <f>SUM(L11:L250)</f>
        <v>2780223.2</v>
      </c>
    </row>
    <row r="9" spans="2:14" ht="14.7" thickBot="1" x14ac:dyDescent="0.55000000000000004"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2:14" ht="44.35" thickBot="1" x14ac:dyDescent="0.55000000000000004">
      <c r="B10" s="48" t="s">
        <v>181</v>
      </c>
      <c r="C10" s="27" t="s">
        <v>191</v>
      </c>
      <c r="D10" s="26" t="s">
        <v>3</v>
      </c>
      <c r="E10" s="41" t="s">
        <v>7</v>
      </c>
      <c r="F10" s="27" t="s">
        <v>22</v>
      </c>
      <c r="G10" s="27" t="s">
        <v>23</v>
      </c>
      <c r="H10" s="27" t="s">
        <v>28</v>
      </c>
      <c r="I10" s="27" t="s">
        <v>27</v>
      </c>
      <c r="J10" s="27" t="s">
        <v>26</v>
      </c>
      <c r="K10" s="27" t="s">
        <v>25</v>
      </c>
      <c r="L10" s="66" t="s">
        <v>24</v>
      </c>
      <c r="M10" s="63" t="s">
        <v>50</v>
      </c>
      <c r="N10" s="64" t="s">
        <v>49</v>
      </c>
    </row>
    <row r="11" spans="2:14" ht="24.7" x14ac:dyDescent="0.5">
      <c r="B11" s="38">
        <v>1136953</v>
      </c>
      <c r="C11" s="40" cm="1">
        <f t="array" ref="C11">IF($B11="","",IFERROR(IFERROR(_xlfn.SWITCH(INDEX('Прайс-лист_Usystems'!$R:$R,MATCH($B11+0,'Прайс-лист_Usystems'!$D:$D,0)),"Регулярный ассортимент",B11,"Под заказ",B11,"Ограниченно доступен в пределах складских остатков",B11,IFERROR(INDEX('Прайс-лист_Usystems'!D:D,MATCH("*"&amp;B11+0&amp;"*",'Прайс-лист_Usystems'!S:S,0)),INDEX('Прайс-лист_Usystems'!D:D,MATCH(B11+0,'Прайс-лист_Usystems'!S:S,0)))),IFERROR(INDEX('Прайс-лист_Usystems'!D:D,MATCH("*"&amp;B11+0&amp;"*",'Прайс-лист_Usystems'!S:S,0)),INDEX('Прайс-лист_Usystems'!D:D,MATCH(B11+0,'Прайс-лист_Usystems'!S:S,0)))),""))</f>
        <v>1136953</v>
      </c>
      <c r="D11" s="28" t="str">
        <f>IF($C11="","",IFERROR(INDEX('Прайс-лист_Usystems'!$E:$E,MATCH($C11+0,'Прайс-лист_Usystems'!$D:$D,0)),""))</f>
        <v>USYSTEMS кожух Teck красный 25/20 бухта 50м (для труб 16, тип: стандарт) '50С</v>
      </c>
      <c r="E11" s="28" t="str">
        <f>IF($C11="","",IFERROR(INDEX('Прайс-лист_Usystems'!$F:$F,MATCH($C11+0,'Прайс-лист_Usystems'!$D:$D,0)),""))</f>
        <v>Гофрокожух</v>
      </c>
      <c r="F11" s="29" t="str">
        <f>IF($C11="","",IFERROR(INDEX('Прайс-лист_Usystems'!$I:$I,MATCH($C11+0,'Прайс-лист_Usystems'!$D:$D,0)),""))</f>
        <v>M</v>
      </c>
      <c r="G11" s="30">
        <v>33</v>
      </c>
      <c r="H11" s="29">
        <f>IF($C11="","",IFERROR(ROUNDUP(G11/INDEX('Прайс-лист_Usystems'!$X:$X,MATCH($C11+0,'Прайс-лист_Usystems'!$D:$D,0)),0)*INDEX('Прайс-лист_Usystems'!$X:$X,MATCH($C11+0,'Прайс-лист_Usystems'!$D:$D,0)),""))</f>
        <v>50</v>
      </c>
      <c r="I11" s="62">
        <f>IF($C11="","",IFERROR(INDEX('Прайс-лист_Usystems'!$K:$K,MATCH($C11+0,'Прайс-лист_Usystems'!$D:$D,0)),""))</f>
        <v>38</v>
      </c>
      <c r="J11" s="39">
        <v>0.2</v>
      </c>
      <c r="K11" s="31">
        <f>IFERROR(ROUND(I11*(1-J11),2),"")</f>
        <v>30.4</v>
      </c>
      <c r="L11" s="31">
        <f t="shared" ref="L11:L74" si="0">IFERROR(K11*H11,"")</f>
        <v>1520</v>
      </c>
      <c r="M11" s="65">
        <f>IF($C11="","",IFERROR(IF(INDEX('Прайс-лист_Usystems'!$V:$V,MATCH($C11+0,'Прайс-лист_Usystems'!$D:$D,0))=0,"",INDEX('Прайс-лист_Usystems'!$V:$V,MATCH($C11+0,'Прайс-лист_Usystems'!$D:$D,0))*$H11),""))</f>
        <v>2</v>
      </c>
      <c r="N11" s="65">
        <f>IF($C11="","",IFERROR(IF(INDEX('Прайс-лист_Usystems'!$W:$W,MATCH($C11+0,'Прайс-лист_Usystems'!$D:$D,0))=0,"",INDEX('Прайс-лист_Usystems'!$W:$W,MATCH($C11+0,'Прайс-лист_Usystems'!$D:$D,0))*$H11),""))</f>
        <v>0.06</v>
      </c>
    </row>
    <row r="12" spans="2:14" ht="24.7" x14ac:dyDescent="0.5">
      <c r="B12" s="35">
        <v>1136954</v>
      </c>
      <c r="C12" s="40" cm="1">
        <f t="array" ref="C12">IF($B12="","",IFERROR(IFERROR(_xlfn.SWITCH(INDEX('Прайс-лист_Usystems'!$R:$R,MATCH($B12+0,'Прайс-лист_Usystems'!$D:$D,0)),"Регулярный ассортимент",B12,"Под заказ",B12,"Ограниченно доступен в пределах складских остатков",B12,IFERROR(INDEX('Прайс-лист_Usystems'!D:D,MATCH("*"&amp;B12+0&amp;"*",'Прайс-лист_Usystems'!S:S,0)),INDEX('Прайс-лист_Usystems'!D:D,MATCH(B12+0,'Прайс-лист_Usystems'!S:S,0)))),IFERROR(INDEX('Прайс-лист_Usystems'!D:D,MATCH("*"&amp;B12+0&amp;"*",'Прайс-лист_Usystems'!S:S,0)),INDEX('Прайс-лист_Usystems'!D:D,MATCH(B12+0,'Прайс-лист_Usystems'!S:S,0)))),""))</f>
        <v>1136954</v>
      </c>
      <c r="D12" s="28" t="str">
        <f>IF($C12="","",IFERROR(INDEX('Прайс-лист_Usystems'!$E:$E,MATCH($C12+0,'Прайс-лист_Usystems'!$D:$D,0)),""))</f>
        <v>USYSTEMS кожух Teck красный 28/23 бухта 50м (для труб 20, тип: стандарт) '50С</v>
      </c>
      <c r="E12" s="28" t="str">
        <f>IF($C12="","",IFERROR(INDEX('Прайс-лист_Usystems'!$F:$F,MATCH($C12+0,'Прайс-лист_Usystems'!$D:$D,0)),""))</f>
        <v>Гофрокожух</v>
      </c>
      <c r="F12" s="29" t="str">
        <f>IF($C12="","",IFERROR(INDEX('Прайс-лист_Usystems'!$I:$I,MATCH($C12+0,'Прайс-лист_Usystems'!$D:$D,0)),""))</f>
        <v>M</v>
      </c>
      <c r="G12" s="37">
        <v>44</v>
      </c>
      <c r="H12" s="29">
        <f>IF($C12="","",IFERROR(ROUNDUP(G12/INDEX('Прайс-лист_Usystems'!$X:$X,MATCH($C12+0,'Прайс-лист_Usystems'!$D:$D,0)),0)*INDEX('Прайс-лист_Usystems'!$X:$X,MATCH($C12+0,'Прайс-лист_Usystems'!$D:$D,0)),""))</f>
        <v>50</v>
      </c>
      <c r="I12" s="62">
        <f>IF($C12="","",IFERROR(INDEX('Прайс-лист_Usystems'!$K:$K,MATCH($C12+0,'Прайс-лист_Usystems'!$D:$D,0)),""))</f>
        <v>45</v>
      </c>
      <c r="J12" s="39">
        <v>0.2</v>
      </c>
      <c r="K12" s="31">
        <f t="shared" ref="K12:K73" si="1">IFERROR(ROUND(I12*(1-J12),2),"")</f>
        <v>36</v>
      </c>
      <c r="L12" s="31">
        <f t="shared" si="0"/>
        <v>1800</v>
      </c>
      <c r="M12" s="65">
        <f>IF($C12="","",IFERROR(IF(INDEX('Прайс-лист_Usystems'!$V:$V,MATCH($C12+0,'Прайс-лист_Usystems'!$D:$D,0))=0,"",INDEX('Прайс-лист_Usystems'!$V:$V,MATCH($C12+0,'Прайс-лист_Usystems'!$D:$D,0))*$H12),""))</f>
        <v>2.2000000000000002</v>
      </c>
      <c r="N12" s="65">
        <f>IF($C12="","",IFERROR(IF(INDEX('Прайс-лист_Usystems'!$W:$W,MATCH($C12+0,'Прайс-лист_Usystems'!$D:$D,0))=0,"",INDEX('Прайс-лист_Usystems'!$W:$W,MATCH($C12+0,'Прайс-лист_Usystems'!$D:$D,0))*$H12),""))</f>
        <v>0.06</v>
      </c>
    </row>
    <row r="13" spans="2:14" ht="24.7" x14ac:dyDescent="0.5">
      <c r="B13" s="35">
        <v>1136955</v>
      </c>
      <c r="C13" s="40" cm="1">
        <f t="array" ref="C13">IF($B13="","",IFERROR(IFERROR(_xlfn.SWITCH(INDEX('Прайс-лист_Usystems'!$R:$R,MATCH($B13+0,'Прайс-лист_Usystems'!$D:$D,0)),"Регулярный ассортимент",B13,"Под заказ",B13,"Ограниченно доступен в пределах складских остатков",B13,IFERROR(INDEX('Прайс-лист_Usystems'!D:D,MATCH("*"&amp;B13+0&amp;"*",'Прайс-лист_Usystems'!S:S,0)),INDEX('Прайс-лист_Usystems'!D:D,MATCH(B13+0,'Прайс-лист_Usystems'!S:S,0)))),IFERROR(INDEX('Прайс-лист_Usystems'!D:D,MATCH("*"&amp;B13+0&amp;"*",'Прайс-лист_Usystems'!S:S,0)),INDEX('Прайс-лист_Usystems'!D:D,MATCH(B13+0,'Прайс-лист_Usystems'!S:S,0)))),""))</f>
        <v>1136955</v>
      </c>
      <c r="D13" s="28" t="str">
        <f>IF($C13="","",IFERROR(INDEX('Прайс-лист_Usystems'!$E:$E,MATCH($C13+0,'Прайс-лист_Usystems'!$D:$D,0)),""))</f>
        <v>USYSTEMS кожух Teck красный 35/29 бухта 50м (для труб 25, тип: стандарт) '50С</v>
      </c>
      <c r="E13" s="28" t="str">
        <f>IF($C13="","",IFERROR(INDEX('Прайс-лист_Usystems'!$F:$F,MATCH($C13+0,'Прайс-лист_Usystems'!$D:$D,0)),""))</f>
        <v>Гофрокожух</v>
      </c>
      <c r="F13" s="29" t="str">
        <f>IF($C13="","",IFERROR(INDEX('Прайс-лист_Usystems'!$I:$I,MATCH($C13+0,'Прайс-лист_Usystems'!$D:$D,0)),""))</f>
        <v>M</v>
      </c>
      <c r="G13" s="37">
        <v>101</v>
      </c>
      <c r="H13" s="29">
        <f>IF($C13="","",IFERROR(ROUNDUP(G13/INDEX('Прайс-лист_Usystems'!$X:$X,MATCH($C13+0,'Прайс-лист_Usystems'!$D:$D,0)),0)*INDEX('Прайс-лист_Usystems'!$X:$X,MATCH($C13+0,'Прайс-лист_Usystems'!$D:$D,0)),""))</f>
        <v>150</v>
      </c>
      <c r="I13" s="62">
        <f>IF($C13="","",IFERROR(INDEX('Прайс-лист_Usystems'!$K:$K,MATCH($C13+0,'Прайс-лист_Usystems'!$D:$D,0)),""))</f>
        <v>63</v>
      </c>
      <c r="J13" s="39">
        <v>0.2</v>
      </c>
      <c r="K13" s="31">
        <f t="shared" si="1"/>
        <v>50.4</v>
      </c>
      <c r="L13" s="31">
        <f t="shared" si="0"/>
        <v>7560</v>
      </c>
      <c r="M13" s="65">
        <f>IF($C13="","",IFERROR(IF(INDEX('Прайс-лист_Usystems'!$V:$V,MATCH($C13+0,'Прайс-лист_Usystems'!$D:$D,0))=0,"",INDEX('Прайс-лист_Usystems'!$V:$V,MATCH($C13+0,'Прайс-лист_Usystems'!$D:$D,0))*$H13),""))</f>
        <v>9.3000000000000007</v>
      </c>
      <c r="N13" s="65">
        <f>IF($C13="","",IFERROR(IF(INDEX('Прайс-лист_Usystems'!$W:$W,MATCH($C13+0,'Прайс-лист_Usystems'!$D:$D,0))=0,"",INDEX('Прайс-лист_Usystems'!$W:$W,MATCH($C13+0,'Прайс-лист_Usystems'!$D:$D,0))*$H13),""))</f>
        <v>0.27722249999999998</v>
      </c>
    </row>
    <row r="14" spans="2:14" ht="24.7" x14ac:dyDescent="0.5">
      <c r="B14" s="35">
        <v>1136956</v>
      </c>
      <c r="C14" s="40" cm="1">
        <f t="array" ref="C14">IF($B14="","",IFERROR(IFERROR(_xlfn.SWITCH(INDEX('Прайс-лист_Usystems'!$R:$R,MATCH($B14+0,'Прайс-лист_Usystems'!$D:$D,0)),"Регулярный ассортимент",B14,"Под заказ",B14,"Ограниченно доступен в пределах складских остатков",B14,IFERROR(INDEX('Прайс-лист_Usystems'!D:D,MATCH("*"&amp;B14+0&amp;"*",'Прайс-лист_Usystems'!S:S,0)),INDEX('Прайс-лист_Usystems'!D:D,MATCH(B14+0,'Прайс-лист_Usystems'!S:S,0)))),IFERROR(INDEX('Прайс-лист_Usystems'!D:D,MATCH("*"&amp;B14+0&amp;"*",'Прайс-лист_Usystems'!S:S,0)),INDEX('Прайс-лист_Usystems'!D:D,MATCH(B14+0,'Прайс-лист_Usystems'!S:S,0)))),""))</f>
        <v>1136956</v>
      </c>
      <c r="D14" s="28" t="str">
        <f>IF($C14="","",IFERROR(INDEX('Прайс-лист_Usystems'!$E:$E,MATCH($C14+0,'Прайс-лист_Usystems'!$D:$D,0)),""))</f>
        <v>USYSTEMS кожух Teck синий 25/20 бухта 50м (для труб 16, тип: стандарт) '50С</v>
      </c>
      <c r="E14" s="28" t="str">
        <f>IF($C14="","",IFERROR(INDEX('Прайс-лист_Usystems'!$F:$F,MATCH($C14+0,'Прайс-лист_Usystems'!$D:$D,0)),""))</f>
        <v>Гофрокожух</v>
      </c>
      <c r="F14" s="29" t="str">
        <f>IF($C14="","",IFERROR(INDEX('Прайс-лист_Usystems'!$I:$I,MATCH($C14+0,'Прайс-лист_Usystems'!$D:$D,0)),""))</f>
        <v>M</v>
      </c>
      <c r="G14" s="37">
        <v>20</v>
      </c>
      <c r="H14" s="29">
        <f>IF($C14="","",IFERROR(ROUNDUP(G14/INDEX('Прайс-лист_Usystems'!$X:$X,MATCH($C14+0,'Прайс-лист_Usystems'!$D:$D,0)),0)*INDEX('Прайс-лист_Usystems'!$X:$X,MATCH($C14+0,'Прайс-лист_Usystems'!$D:$D,0)),""))</f>
        <v>50</v>
      </c>
      <c r="I14" s="62">
        <f>IF($C14="","",IFERROR(INDEX('Прайс-лист_Usystems'!$K:$K,MATCH($C14+0,'Прайс-лист_Usystems'!$D:$D,0)),""))</f>
        <v>38</v>
      </c>
      <c r="J14" s="39">
        <v>0.2</v>
      </c>
      <c r="K14" s="32">
        <f t="shared" si="1"/>
        <v>30.4</v>
      </c>
      <c r="L14" s="31">
        <f t="shared" si="0"/>
        <v>1520</v>
      </c>
      <c r="M14" s="65">
        <f>IF($C14="","",IFERROR(IF(INDEX('Прайс-лист_Usystems'!$V:$V,MATCH($C14+0,'Прайс-лист_Usystems'!$D:$D,0))=0,"",INDEX('Прайс-лист_Usystems'!$V:$V,MATCH($C14+0,'Прайс-лист_Usystems'!$D:$D,0))*$H14),""))</f>
        <v>2</v>
      </c>
      <c r="N14" s="65">
        <f>IF($C14="","",IFERROR(IF(INDEX('Прайс-лист_Usystems'!$W:$W,MATCH($C14+0,'Прайс-лист_Usystems'!$D:$D,0))=0,"",INDEX('Прайс-лист_Usystems'!$W:$W,MATCH($C14+0,'Прайс-лист_Usystems'!$D:$D,0))*$H14),""))</f>
        <v>0.06</v>
      </c>
    </row>
    <row r="15" spans="2:14" ht="24.7" x14ac:dyDescent="0.5">
      <c r="B15" s="35">
        <v>1136957</v>
      </c>
      <c r="C15" s="40" cm="1">
        <f t="array" ref="C15">IF($B15="","",IFERROR(IFERROR(_xlfn.SWITCH(INDEX('Прайс-лист_Usystems'!$R:$R,MATCH($B15+0,'Прайс-лист_Usystems'!$D:$D,0)),"Регулярный ассортимент",B15,"Под заказ",B15,"Ограниченно доступен в пределах складских остатков",B15,IFERROR(INDEX('Прайс-лист_Usystems'!D:D,MATCH("*"&amp;B15+0&amp;"*",'Прайс-лист_Usystems'!S:S,0)),INDEX('Прайс-лист_Usystems'!D:D,MATCH(B15+0,'Прайс-лист_Usystems'!S:S,0)))),IFERROR(INDEX('Прайс-лист_Usystems'!D:D,MATCH("*"&amp;B15+0&amp;"*",'Прайс-лист_Usystems'!S:S,0)),INDEX('Прайс-лист_Usystems'!D:D,MATCH(B15+0,'Прайс-лист_Usystems'!S:S,0)))),""))</f>
        <v>1136957</v>
      </c>
      <c r="D15" s="28" t="str">
        <f>IF($C15="","",IFERROR(INDEX('Прайс-лист_Usystems'!$E:$E,MATCH($C15+0,'Прайс-лист_Usystems'!$D:$D,0)),""))</f>
        <v>USYSTEMS кожух Teck синий 28/23 бухта 50м (для труб 20, тип: стандарт) '50С</v>
      </c>
      <c r="E15" s="28" t="str">
        <f>IF($C15="","",IFERROR(INDEX('Прайс-лист_Usystems'!$F:$F,MATCH($C15+0,'Прайс-лист_Usystems'!$D:$D,0)),""))</f>
        <v>Гофрокожух</v>
      </c>
      <c r="F15" s="29" t="str">
        <f>IF($C15="","",IFERROR(INDEX('Прайс-лист_Usystems'!$I:$I,MATCH($C15+0,'Прайс-лист_Usystems'!$D:$D,0)),""))</f>
        <v>M</v>
      </c>
      <c r="G15" s="37">
        <v>15</v>
      </c>
      <c r="H15" s="29">
        <f>IF($C15="","",IFERROR(ROUNDUP(G15/INDEX('Прайс-лист_Usystems'!$X:$X,MATCH($C15+0,'Прайс-лист_Usystems'!$D:$D,0)),0)*INDEX('Прайс-лист_Usystems'!$X:$X,MATCH($C15+0,'Прайс-лист_Usystems'!$D:$D,0)),""))</f>
        <v>50</v>
      </c>
      <c r="I15" s="62">
        <f>IF($C15="","",IFERROR(INDEX('Прайс-лист_Usystems'!$K:$K,MATCH($C15+0,'Прайс-лист_Usystems'!$D:$D,0)),""))</f>
        <v>45</v>
      </c>
      <c r="J15" s="39">
        <v>0.2</v>
      </c>
      <c r="K15" s="32">
        <f t="shared" si="1"/>
        <v>36</v>
      </c>
      <c r="L15" s="31">
        <f t="shared" si="0"/>
        <v>1800</v>
      </c>
      <c r="M15" s="65">
        <f>IF($C15="","",IFERROR(IF(INDEX('Прайс-лист_Usystems'!$V:$V,MATCH($C15+0,'Прайс-лист_Usystems'!$D:$D,0))=0,"",INDEX('Прайс-лист_Usystems'!$V:$V,MATCH($C15+0,'Прайс-лист_Usystems'!$D:$D,0))*$H15),""))</f>
        <v>2.2000000000000002</v>
      </c>
      <c r="N15" s="65">
        <f>IF($C15="","",IFERROR(IF(INDEX('Прайс-лист_Usystems'!$W:$W,MATCH($C15+0,'Прайс-лист_Usystems'!$D:$D,0))=0,"",INDEX('Прайс-лист_Usystems'!$W:$W,MATCH($C15+0,'Прайс-лист_Usystems'!$D:$D,0))*$H15),""))</f>
        <v>0.06</v>
      </c>
    </row>
    <row r="16" spans="2:14" ht="24.7" x14ac:dyDescent="0.5">
      <c r="B16" s="35">
        <v>1136958</v>
      </c>
      <c r="C16" s="40" cm="1">
        <f t="array" ref="C16">IF($B16="","",IFERROR(IFERROR(_xlfn.SWITCH(INDEX('Прайс-лист_Usystems'!$R:$R,MATCH($B16+0,'Прайс-лист_Usystems'!$D:$D,0)),"Регулярный ассортимент",B16,"Под заказ",B16,"Ограниченно доступен в пределах складских остатков",B16,IFERROR(INDEX('Прайс-лист_Usystems'!D:D,MATCH("*"&amp;B16+0&amp;"*",'Прайс-лист_Usystems'!S:S,0)),INDEX('Прайс-лист_Usystems'!D:D,MATCH(B16+0,'Прайс-лист_Usystems'!S:S,0)))),IFERROR(INDEX('Прайс-лист_Usystems'!D:D,MATCH("*"&amp;B16+0&amp;"*",'Прайс-лист_Usystems'!S:S,0)),INDEX('Прайс-лист_Usystems'!D:D,MATCH(B16+0,'Прайс-лист_Usystems'!S:S,0)))),""))</f>
        <v>1136958</v>
      </c>
      <c r="D16" s="28" t="str">
        <f>IF($C16="","",IFERROR(INDEX('Прайс-лист_Usystems'!$E:$E,MATCH($C16+0,'Прайс-лист_Usystems'!$D:$D,0)),""))</f>
        <v>USYSTEMS кожух Teck синий 35/29 бухта 50м (для труб 25, тип: стандарт) '50С</v>
      </c>
      <c r="E16" s="28" t="str">
        <f>IF($C16="","",IFERROR(INDEX('Прайс-лист_Usystems'!$F:$F,MATCH($C16+0,'Прайс-лист_Usystems'!$D:$D,0)),""))</f>
        <v>Гофрокожух</v>
      </c>
      <c r="F16" s="29" t="str">
        <f>IF($C16="","",IFERROR(INDEX('Прайс-лист_Usystems'!$I:$I,MATCH($C16+0,'Прайс-лист_Usystems'!$D:$D,0)),""))</f>
        <v>M</v>
      </c>
      <c r="G16" s="37">
        <v>1</v>
      </c>
      <c r="H16" s="29">
        <f>IF($C16="","",IFERROR(ROUNDUP(G16/INDEX('Прайс-лист_Usystems'!$X:$X,MATCH($C16+0,'Прайс-лист_Usystems'!$D:$D,0)),0)*INDEX('Прайс-лист_Usystems'!$X:$X,MATCH($C16+0,'Прайс-лист_Usystems'!$D:$D,0)),""))</f>
        <v>50</v>
      </c>
      <c r="I16" s="62">
        <f>IF($C16="","",IFERROR(INDEX('Прайс-лист_Usystems'!$K:$K,MATCH($C16+0,'Прайс-лист_Usystems'!$D:$D,0)),""))</f>
        <v>63</v>
      </c>
      <c r="J16" s="39">
        <v>0.2</v>
      </c>
      <c r="K16" s="32">
        <f t="shared" si="1"/>
        <v>50.4</v>
      </c>
      <c r="L16" s="31">
        <f t="shared" si="0"/>
        <v>2520</v>
      </c>
      <c r="M16" s="65">
        <f>IF($C16="","",IFERROR(IF(INDEX('Прайс-лист_Usystems'!$V:$V,MATCH($C16+0,'Прайс-лист_Usystems'!$D:$D,0))=0,"",INDEX('Прайс-лист_Usystems'!$V:$V,MATCH($C16+0,'Прайс-лист_Usystems'!$D:$D,0))*$H16),""))</f>
        <v>3.1</v>
      </c>
      <c r="N16" s="65">
        <f>IF($C16="","",IFERROR(IF(INDEX('Прайс-лист_Usystems'!$W:$W,MATCH($C16+0,'Прайс-лист_Usystems'!$D:$D,0))=0,"",INDEX('Прайс-лист_Usystems'!$W:$W,MATCH($C16+0,'Прайс-лист_Usystems'!$D:$D,0))*$H16),""))</f>
        <v>9.2256000000000005E-2</v>
      </c>
    </row>
    <row r="17" spans="2:14" ht="24.7" x14ac:dyDescent="0.5">
      <c r="B17" s="35">
        <v>1237845</v>
      </c>
      <c r="C17" s="40" cm="1">
        <f t="array" ref="C17">IF($B17="","",IFERROR(IFERROR(_xlfn.SWITCH(INDEX('Прайс-лист_Usystems'!$R:$R,MATCH($B17+0,'Прайс-лист_Usystems'!$D:$D,0)),"Регулярный ассортимент",B17,"Под заказ",B17,"Ограниченно доступен в пределах складских остатков",B17,IFERROR(INDEX('Прайс-лист_Usystems'!D:D,MATCH("*"&amp;B17+0&amp;"*",'Прайс-лист_Usystems'!S:S,0)),INDEX('Прайс-лист_Usystems'!D:D,MATCH(B17+0,'Прайс-лист_Usystems'!S:S,0)))),IFERROR(INDEX('Прайс-лист_Usystems'!D:D,MATCH("*"&amp;B17+0&amp;"*",'Прайс-лист_Usystems'!S:S,0)),INDEX('Прайс-лист_Usystems'!D:D,MATCH(B17+0,'Прайс-лист_Usystems'!S:S,0)))),""))</f>
        <v>1237845</v>
      </c>
      <c r="D17" s="28" t="str">
        <f>IF($C17="","",IFERROR(INDEX('Прайс-лист_Usystems'!$E:$E,MATCH($C17+0,'Прайс-лист_Usystems'!$D:$D,0)),""))</f>
        <v>USYSTEMS кольцо для труб PE-Xa с упором белое 50 '50С</v>
      </c>
      <c r="E17" s="28" t="str">
        <f>IF($C17="","",IFERROR(INDEX('Прайс-лист_Usystems'!$F:$F,MATCH($C17+0,'Прайс-лист_Usystems'!$D:$D,0)),""))</f>
        <v>VLD PEX PPSU components</v>
      </c>
      <c r="F17" s="29" t="str">
        <f>IF($C17="","",IFERROR(INDEX('Прайс-лист_Usystems'!$I:$I,MATCH($C17+0,'Прайс-лист_Usystems'!$D:$D,0)),""))</f>
        <v>ШТ</v>
      </c>
      <c r="G17" s="37">
        <v>2</v>
      </c>
      <c r="H17" s="29">
        <f>IF($C17="","",IFERROR(ROUNDUP(G17/INDEX('Прайс-лист_Usystems'!$X:$X,MATCH($C17+0,'Прайс-лист_Usystems'!$D:$D,0)),0)*INDEX('Прайс-лист_Usystems'!$X:$X,MATCH($C17+0,'Прайс-лист_Usystems'!$D:$D,0)),""))</f>
        <v>50</v>
      </c>
      <c r="I17" s="62" t="str">
        <f>IF($C17="","",IFERROR(INDEX('Прайс-лист_Usystems'!$K:$K,MATCH($C17+0,'Прайс-лист_Usystems'!$D:$D,0)),""))</f>
        <v>По запросу</v>
      </c>
      <c r="J17" s="39">
        <v>0.2</v>
      </c>
      <c r="K17" s="32" t="str">
        <f t="shared" si="1"/>
        <v/>
      </c>
      <c r="L17" s="31" t="str">
        <f t="shared" si="0"/>
        <v/>
      </c>
      <c r="M17" s="65" t="str">
        <f>IF($C17="","",IFERROR(IF(INDEX('Прайс-лист_Usystems'!$V:$V,MATCH($C17+0,'Прайс-лист_Usystems'!$D:$D,0))=0,"",INDEX('Прайс-лист_Usystems'!$V:$V,MATCH($C17+0,'Прайс-лист_Usystems'!$D:$D,0))*$H17),""))</f>
        <v/>
      </c>
      <c r="N17" s="65" t="str">
        <f>IF($C17="","",IFERROR(IF(INDEX('Прайс-лист_Usystems'!$W:$W,MATCH($C17+0,'Прайс-лист_Usystems'!$D:$D,0))=0,"",INDEX('Прайс-лист_Usystems'!$W:$W,MATCH($C17+0,'Прайс-лист_Usystems'!$D:$D,0))*$H17),""))</f>
        <v/>
      </c>
    </row>
    <row r="18" spans="2:14" ht="24.7" x14ac:dyDescent="0.5">
      <c r="B18" s="35">
        <v>1238211</v>
      </c>
      <c r="C18" s="40" cm="1">
        <f t="array" ref="C18">IF($B18="","",IFERROR(IFERROR(_xlfn.SWITCH(INDEX('Прайс-лист_Usystems'!$R:$R,MATCH($B18+0,'Прайс-лист_Usystems'!$D:$D,0)),"Регулярный ассортимент",B18,"Под заказ",B18,"Ограниченно доступен в пределах складских остатков",B18,IFERROR(INDEX('Прайс-лист_Usystems'!D:D,MATCH("*"&amp;B18+0&amp;"*",'Прайс-лист_Usystems'!S:S,0)),INDEX('Прайс-лист_Usystems'!D:D,MATCH(B18+0,'Прайс-лист_Usystems'!S:S,0)))),IFERROR(INDEX('Прайс-лист_Usystems'!D:D,MATCH("*"&amp;B18+0&amp;"*",'Прайс-лист_Usystems'!S:S,0)),INDEX('Прайс-лист_Usystems'!D:D,MATCH(B18+0,'Прайс-лист_Usystems'!S:S,0)))),""))</f>
        <v>1238211</v>
      </c>
      <c r="D18" s="28" t="str">
        <f>IF($C18="","",IFERROR(INDEX('Прайс-лист_Usystems'!$E:$E,MATCH($C18+0,'Прайс-лист_Usystems'!$D:$D,0)),""))</f>
        <v>USYSTEMS труба MLC Pipe 16x2,0 в теплоизоляции 6 мм синей бухта 100м '100С</v>
      </c>
      <c r="E18" s="28" t="str">
        <f>IF($C18="","",IFERROR(INDEX('Прайс-лист_Usystems'!$F:$F,MATCH($C18+0,'Прайс-лист_Usystems'!$D:$D,0)),""))</f>
        <v>MLC pipes</v>
      </c>
      <c r="F18" s="29" t="str">
        <f>IF($C18="","",IFERROR(INDEX('Прайс-лист_Usystems'!$I:$I,MATCH($C18+0,'Прайс-лист_Usystems'!$D:$D,0)),""))</f>
        <v>M</v>
      </c>
      <c r="G18" s="37">
        <v>3</v>
      </c>
      <c r="H18" s="29">
        <f>IF($C18="","",IFERROR(ROUNDUP(G18/INDEX('Прайс-лист_Usystems'!$X:$X,MATCH($C18+0,'Прайс-лист_Usystems'!$D:$D,0)),0)*INDEX('Прайс-лист_Usystems'!$X:$X,MATCH($C18+0,'Прайс-лист_Usystems'!$D:$D,0)),""))</f>
        <v>100</v>
      </c>
      <c r="I18" s="62">
        <f>IF($C18="","",IFERROR(INDEX('Прайс-лист_Usystems'!$K:$K,MATCH($C18+0,'Прайс-лист_Usystems'!$D:$D,0)),""))</f>
        <v>280</v>
      </c>
      <c r="J18" s="39">
        <v>0.2</v>
      </c>
      <c r="K18" s="32">
        <f t="shared" si="1"/>
        <v>224</v>
      </c>
      <c r="L18" s="31">
        <f t="shared" si="0"/>
        <v>22400</v>
      </c>
      <c r="M18" s="65" t="str">
        <f>IF($C18="","",IFERROR(IF(INDEX('Прайс-лист_Usystems'!$V:$V,MATCH($C18+0,'Прайс-лист_Usystems'!$D:$D,0))=0,"",INDEX('Прайс-лист_Usystems'!$V:$V,MATCH($C18+0,'Прайс-лист_Usystems'!$D:$D,0))*$H18),""))</f>
        <v/>
      </c>
      <c r="N18" s="65" t="str">
        <f>IF($C18="","",IFERROR(IF(INDEX('Прайс-лист_Usystems'!$W:$W,MATCH($C18+0,'Прайс-лист_Usystems'!$D:$D,0))=0,"",INDEX('Прайс-лист_Usystems'!$W:$W,MATCH($C18+0,'Прайс-лист_Usystems'!$D:$D,0))*$H18),""))</f>
        <v/>
      </c>
    </row>
    <row r="19" spans="2:14" ht="24.7" x14ac:dyDescent="0.5">
      <c r="B19" s="35">
        <v>1238212</v>
      </c>
      <c r="C19" s="40" cm="1">
        <f t="array" ref="C19">IF($B19="","",IFERROR(IFERROR(_xlfn.SWITCH(INDEX('Прайс-лист_Usystems'!$R:$R,MATCH($B19+0,'Прайс-лист_Usystems'!$D:$D,0)),"Регулярный ассортимент",B19,"Под заказ",B19,"Ограниченно доступен в пределах складских остатков",B19,IFERROR(INDEX('Прайс-лист_Usystems'!D:D,MATCH("*"&amp;B19+0&amp;"*",'Прайс-лист_Usystems'!S:S,0)),INDEX('Прайс-лист_Usystems'!D:D,MATCH(B19+0,'Прайс-лист_Usystems'!S:S,0)))),IFERROR(INDEX('Прайс-лист_Usystems'!D:D,MATCH("*"&amp;B19+0&amp;"*",'Прайс-лист_Usystems'!S:S,0)),INDEX('Прайс-лист_Usystems'!D:D,MATCH(B19+0,'Прайс-лист_Usystems'!S:S,0)))),""))</f>
        <v>1238212</v>
      </c>
      <c r="D19" s="28" t="str">
        <f>IF($C19="","",IFERROR(INDEX('Прайс-лист_Usystems'!$E:$E,MATCH($C19+0,'Прайс-лист_Usystems'!$D:$D,0)),""))</f>
        <v>USYSTEMS труба MLC Pipe 20x2,0 в теплоизоляции 6 мм синей бухта 50м '50С</v>
      </c>
      <c r="E19" s="28" t="str">
        <f>IF($C19="","",IFERROR(INDEX('Прайс-лист_Usystems'!$F:$F,MATCH($C19+0,'Прайс-лист_Usystems'!$D:$D,0)),""))</f>
        <v>MLC pipes</v>
      </c>
      <c r="F19" s="29" t="str">
        <f>IF($C19="","",IFERROR(INDEX('Прайс-лист_Usystems'!$I:$I,MATCH($C19+0,'Прайс-лист_Usystems'!$D:$D,0)),""))</f>
        <v>M</v>
      </c>
      <c r="G19" s="37">
        <v>4</v>
      </c>
      <c r="H19" s="29">
        <f>IF($C19="","",IFERROR(ROUNDUP(G19/INDEX('Прайс-лист_Usystems'!$X:$X,MATCH($C19+0,'Прайс-лист_Usystems'!$D:$D,0)),0)*INDEX('Прайс-лист_Usystems'!$X:$X,MATCH($C19+0,'Прайс-лист_Usystems'!$D:$D,0)),""))</f>
        <v>50</v>
      </c>
      <c r="I19" s="62">
        <f>IF($C19="","",IFERROR(INDEX('Прайс-лист_Usystems'!$K:$K,MATCH($C19+0,'Прайс-лист_Usystems'!$D:$D,0)),""))</f>
        <v>360</v>
      </c>
      <c r="J19" s="39">
        <v>0.2</v>
      </c>
      <c r="K19" s="32">
        <f t="shared" si="1"/>
        <v>288</v>
      </c>
      <c r="L19" s="31">
        <f t="shared" si="0"/>
        <v>14400</v>
      </c>
      <c r="M19" s="65" t="str">
        <f>IF($C19="","",IFERROR(IF(INDEX('Прайс-лист_Usystems'!$V:$V,MATCH($C19+0,'Прайс-лист_Usystems'!$D:$D,0))=0,"",INDEX('Прайс-лист_Usystems'!$V:$V,MATCH($C19+0,'Прайс-лист_Usystems'!$D:$D,0))*$H19),""))</f>
        <v/>
      </c>
      <c r="N19" s="65" t="str">
        <f>IF($C19="","",IFERROR(IF(INDEX('Прайс-лист_Usystems'!$W:$W,MATCH($C19+0,'Прайс-лист_Usystems'!$D:$D,0))=0,"",INDEX('Прайс-лист_Usystems'!$W:$W,MATCH($C19+0,'Прайс-лист_Usystems'!$D:$D,0))*$H19),""))</f>
        <v/>
      </c>
    </row>
    <row r="20" spans="2:14" ht="24.7" x14ac:dyDescent="0.5">
      <c r="B20" s="35">
        <v>1238214</v>
      </c>
      <c r="C20" s="40" cm="1">
        <f t="array" ref="C20">IF($B20="","",IFERROR(IFERROR(_xlfn.SWITCH(INDEX('Прайс-лист_Usystems'!$R:$R,MATCH($B20+0,'Прайс-лист_Usystems'!$D:$D,0)),"Регулярный ассортимент",B20,"Под заказ",B20,"Ограниченно доступен в пределах складских остатков",B20,IFERROR(INDEX('Прайс-лист_Usystems'!D:D,MATCH("*"&amp;B20+0&amp;"*",'Прайс-лист_Usystems'!S:S,0)),INDEX('Прайс-лист_Usystems'!D:D,MATCH(B20+0,'Прайс-лист_Usystems'!S:S,0)))),IFERROR(INDEX('Прайс-лист_Usystems'!D:D,MATCH("*"&amp;B20+0&amp;"*",'Прайс-лист_Usystems'!S:S,0)),INDEX('Прайс-лист_Usystems'!D:D,MATCH(B20+0,'Прайс-лист_Usystems'!S:S,0)))),""))</f>
        <v>1238214</v>
      </c>
      <c r="D20" s="28" t="str">
        <f>IF($C20="","",IFERROR(INDEX('Прайс-лист_Usystems'!$E:$E,MATCH($C20+0,'Прайс-лист_Usystems'!$D:$D,0)),""))</f>
        <v>USYSTEMS труба MLC Pipe 32x3,0 в теплоизоляции 6 мм синей бухта 25м '25С</v>
      </c>
      <c r="E20" s="28" t="str">
        <f>IF($C20="","",IFERROR(INDEX('Прайс-лист_Usystems'!$F:$F,MATCH($C20+0,'Прайс-лист_Usystems'!$D:$D,0)),""))</f>
        <v>MLC pipes</v>
      </c>
      <c r="F20" s="29" t="str">
        <f>IF($C20="","",IFERROR(INDEX('Прайс-лист_Usystems'!$I:$I,MATCH($C20+0,'Прайс-лист_Usystems'!$D:$D,0)),""))</f>
        <v>M</v>
      </c>
      <c r="G20" s="37">
        <v>5</v>
      </c>
      <c r="H20" s="29">
        <f>IF($C20="","",IFERROR(ROUNDUP(G20/INDEX('Прайс-лист_Usystems'!$X:$X,MATCH($C20+0,'Прайс-лист_Usystems'!$D:$D,0)),0)*INDEX('Прайс-лист_Usystems'!$X:$X,MATCH($C20+0,'Прайс-лист_Usystems'!$D:$D,0)),""))</f>
        <v>25</v>
      </c>
      <c r="I20" s="62">
        <f>IF($C20="","",IFERROR(INDEX('Прайс-лист_Usystems'!$K:$K,MATCH($C20+0,'Прайс-лист_Usystems'!$D:$D,0)),""))</f>
        <v>813</v>
      </c>
      <c r="J20" s="39">
        <v>0.2</v>
      </c>
      <c r="K20" s="32">
        <f t="shared" si="1"/>
        <v>650.4</v>
      </c>
      <c r="L20" s="31">
        <f t="shared" si="0"/>
        <v>16260</v>
      </c>
      <c r="M20" s="65" t="str">
        <f>IF($C20="","",IFERROR(IF(INDEX('Прайс-лист_Usystems'!$V:$V,MATCH($C20+0,'Прайс-лист_Usystems'!$D:$D,0))=0,"",INDEX('Прайс-лист_Usystems'!$V:$V,MATCH($C20+0,'Прайс-лист_Usystems'!$D:$D,0))*$H20),""))</f>
        <v/>
      </c>
      <c r="N20" s="65" t="str">
        <f>IF($C20="","",IFERROR(IF(INDEX('Прайс-лист_Usystems'!$W:$W,MATCH($C20+0,'Прайс-лист_Usystems'!$D:$D,0))=0,"",INDEX('Прайс-лист_Usystems'!$W:$W,MATCH($C20+0,'Прайс-лист_Usystems'!$D:$D,0))*$H20),""))</f>
        <v/>
      </c>
    </row>
    <row r="21" spans="2:14" ht="24.7" x14ac:dyDescent="0.5">
      <c r="B21" s="35">
        <v>1238215</v>
      </c>
      <c r="C21" s="40" cm="1">
        <f t="array" ref="C21">IF($B21="","",IFERROR(IFERROR(_xlfn.SWITCH(INDEX('Прайс-лист_Usystems'!$R:$R,MATCH($B21+0,'Прайс-лист_Usystems'!$D:$D,0)),"Регулярный ассортимент",B21,"Под заказ",B21,"Ограниченно доступен в пределах складских остатков",B21,IFERROR(INDEX('Прайс-лист_Usystems'!D:D,MATCH("*"&amp;B21+0&amp;"*",'Прайс-лист_Usystems'!S:S,0)),INDEX('Прайс-лист_Usystems'!D:D,MATCH(B21+0,'Прайс-лист_Usystems'!S:S,0)))),IFERROR(INDEX('Прайс-лист_Usystems'!D:D,MATCH("*"&amp;B21+0&amp;"*",'Прайс-лист_Usystems'!S:S,0)),INDEX('Прайс-лист_Usystems'!D:D,MATCH(B21+0,'Прайс-лист_Usystems'!S:S,0)))),""))</f>
        <v>1238215</v>
      </c>
      <c r="D21" s="28" t="str">
        <f>IF($C21="","",IFERROR(INDEX('Прайс-лист_Usystems'!$E:$E,MATCH($C21+0,'Прайс-лист_Usystems'!$D:$D,0)),""))</f>
        <v>USYSTEMS труба MLC Pipe 16x2,0 в теплоизоляции 6 мм красной бухта 100м '100С</v>
      </c>
      <c r="E21" s="28" t="str">
        <f>IF($C21="","",IFERROR(INDEX('Прайс-лист_Usystems'!$F:$F,MATCH($C21+0,'Прайс-лист_Usystems'!$D:$D,0)),""))</f>
        <v>MLC pipes</v>
      </c>
      <c r="F21" s="29" t="str">
        <f>IF($C21="","",IFERROR(INDEX('Прайс-лист_Usystems'!$I:$I,MATCH($C21+0,'Прайс-лист_Usystems'!$D:$D,0)),""))</f>
        <v>M</v>
      </c>
      <c r="G21" s="37">
        <v>6</v>
      </c>
      <c r="H21" s="29">
        <f>IF($C21="","",IFERROR(ROUNDUP(G21/INDEX('Прайс-лист_Usystems'!$X:$X,MATCH($C21+0,'Прайс-лист_Usystems'!$D:$D,0)),0)*INDEX('Прайс-лист_Usystems'!$X:$X,MATCH($C21+0,'Прайс-лист_Usystems'!$D:$D,0)),""))</f>
        <v>100</v>
      </c>
      <c r="I21" s="62">
        <f>IF($C21="","",IFERROR(INDEX('Прайс-лист_Usystems'!$K:$K,MATCH($C21+0,'Прайс-лист_Usystems'!$D:$D,0)),""))</f>
        <v>280</v>
      </c>
      <c r="J21" s="39">
        <v>0.2</v>
      </c>
      <c r="K21" s="32">
        <f t="shared" si="1"/>
        <v>224</v>
      </c>
      <c r="L21" s="31">
        <f t="shared" si="0"/>
        <v>22400</v>
      </c>
      <c r="M21" s="65" t="str">
        <f>IF($C21="","",IFERROR(IF(INDEX('Прайс-лист_Usystems'!$V:$V,MATCH($C21+0,'Прайс-лист_Usystems'!$D:$D,0))=0,"",INDEX('Прайс-лист_Usystems'!$V:$V,MATCH($C21+0,'Прайс-лист_Usystems'!$D:$D,0))*$H21),""))</f>
        <v/>
      </c>
      <c r="N21" s="65" t="str">
        <f>IF($C21="","",IFERROR(IF(INDEX('Прайс-лист_Usystems'!$W:$W,MATCH($C21+0,'Прайс-лист_Usystems'!$D:$D,0))=0,"",INDEX('Прайс-лист_Usystems'!$W:$W,MATCH($C21+0,'Прайс-лист_Usystems'!$D:$D,0))*$H21),""))</f>
        <v/>
      </c>
    </row>
    <row r="22" spans="2:14" ht="24.7" x14ac:dyDescent="0.5">
      <c r="B22" s="35">
        <v>1238216</v>
      </c>
      <c r="C22" s="40" cm="1">
        <f t="array" ref="C22">IF($B22="","",IFERROR(IFERROR(_xlfn.SWITCH(INDEX('Прайс-лист_Usystems'!$R:$R,MATCH($B22+0,'Прайс-лист_Usystems'!$D:$D,0)),"Регулярный ассортимент",B22,"Под заказ",B22,"Ограниченно доступен в пределах складских остатков",B22,IFERROR(INDEX('Прайс-лист_Usystems'!D:D,MATCH("*"&amp;B22+0&amp;"*",'Прайс-лист_Usystems'!S:S,0)),INDEX('Прайс-лист_Usystems'!D:D,MATCH(B22+0,'Прайс-лист_Usystems'!S:S,0)))),IFERROR(INDEX('Прайс-лист_Usystems'!D:D,MATCH("*"&amp;B22+0&amp;"*",'Прайс-лист_Usystems'!S:S,0)),INDEX('Прайс-лист_Usystems'!D:D,MATCH(B22+0,'Прайс-лист_Usystems'!S:S,0)))),""))</f>
        <v>1238216</v>
      </c>
      <c r="D22" s="28" t="str">
        <f>IF($C22="","",IFERROR(INDEX('Прайс-лист_Usystems'!$E:$E,MATCH($C22+0,'Прайс-лист_Usystems'!$D:$D,0)),""))</f>
        <v>USYSTEMS труба MLC Pipe 20x2,0 в теплоизоляции 6 мм красной бухта 50м '50С</v>
      </c>
      <c r="E22" s="28" t="str">
        <f>IF($C22="","",IFERROR(INDEX('Прайс-лист_Usystems'!$F:$F,MATCH($C22+0,'Прайс-лист_Usystems'!$D:$D,0)),""))</f>
        <v>MLC pipes</v>
      </c>
      <c r="F22" s="29" t="str">
        <f>IF($C22="","",IFERROR(INDEX('Прайс-лист_Usystems'!$I:$I,MATCH($C22+0,'Прайс-лист_Usystems'!$D:$D,0)),""))</f>
        <v>M</v>
      </c>
      <c r="G22" s="37">
        <v>7</v>
      </c>
      <c r="H22" s="29">
        <f>IF($C22="","",IFERROR(ROUNDUP(G22/INDEX('Прайс-лист_Usystems'!$X:$X,MATCH($C22+0,'Прайс-лист_Usystems'!$D:$D,0)),0)*INDEX('Прайс-лист_Usystems'!$X:$X,MATCH($C22+0,'Прайс-лист_Usystems'!$D:$D,0)),""))</f>
        <v>50</v>
      </c>
      <c r="I22" s="62">
        <f>IF($C22="","",IFERROR(INDEX('Прайс-лист_Usystems'!$K:$K,MATCH($C22+0,'Прайс-лист_Usystems'!$D:$D,0)),""))</f>
        <v>360</v>
      </c>
      <c r="J22" s="39">
        <v>0.2</v>
      </c>
      <c r="K22" s="32">
        <f t="shared" si="1"/>
        <v>288</v>
      </c>
      <c r="L22" s="31">
        <f t="shared" si="0"/>
        <v>14400</v>
      </c>
      <c r="M22" s="65" t="str">
        <f>IF($C22="","",IFERROR(IF(INDEX('Прайс-лист_Usystems'!$V:$V,MATCH($C22+0,'Прайс-лист_Usystems'!$D:$D,0))=0,"",INDEX('Прайс-лист_Usystems'!$V:$V,MATCH($C22+0,'Прайс-лист_Usystems'!$D:$D,0))*$H22),""))</f>
        <v/>
      </c>
      <c r="N22" s="65" t="str">
        <f>IF($C22="","",IFERROR(IF(INDEX('Прайс-лист_Usystems'!$W:$W,MATCH($C22+0,'Прайс-лист_Usystems'!$D:$D,0))=0,"",INDEX('Прайс-лист_Usystems'!$W:$W,MATCH($C22+0,'Прайс-лист_Usystems'!$D:$D,0))*$H22),""))</f>
        <v/>
      </c>
    </row>
    <row r="23" spans="2:14" ht="24.7" x14ac:dyDescent="0.5">
      <c r="B23" s="35">
        <v>1238218</v>
      </c>
      <c r="C23" s="40" cm="1">
        <f t="array" ref="C23">IF($B23="","",IFERROR(IFERROR(_xlfn.SWITCH(INDEX('Прайс-лист_Usystems'!$R:$R,MATCH($B23+0,'Прайс-лист_Usystems'!$D:$D,0)),"Регулярный ассортимент",B23,"Под заказ",B23,"Ограниченно доступен в пределах складских остатков",B23,IFERROR(INDEX('Прайс-лист_Usystems'!D:D,MATCH("*"&amp;B23+0&amp;"*",'Прайс-лист_Usystems'!S:S,0)),INDEX('Прайс-лист_Usystems'!D:D,MATCH(B23+0,'Прайс-лист_Usystems'!S:S,0)))),IFERROR(INDEX('Прайс-лист_Usystems'!D:D,MATCH("*"&amp;B23+0&amp;"*",'Прайс-лист_Usystems'!S:S,0)),INDEX('Прайс-лист_Usystems'!D:D,MATCH(B23+0,'Прайс-лист_Usystems'!S:S,0)))),""))</f>
        <v>1238218</v>
      </c>
      <c r="D23" s="28" t="str">
        <f>IF($C23="","",IFERROR(INDEX('Прайс-лист_Usystems'!$E:$E,MATCH($C23+0,'Прайс-лист_Usystems'!$D:$D,0)),""))</f>
        <v>USYSTEMS труба MLC Pipe 32x3,0 в теплоизоляции 6 мм красной бухта 25м '25С</v>
      </c>
      <c r="E23" s="28" t="str">
        <f>IF($C23="","",IFERROR(INDEX('Прайс-лист_Usystems'!$F:$F,MATCH($C23+0,'Прайс-лист_Usystems'!$D:$D,0)),""))</f>
        <v>MLC pipes</v>
      </c>
      <c r="F23" s="29" t="str">
        <f>IF($C23="","",IFERROR(INDEX('Прайс-лист_Usystems'!$I:$I,MATCH($C23+0,'Прайс-лист_Usystems'!$D:$D,0)),""))</f>
        <v>M</v>
      </c>
      <c r="G23" s="37">
        <v>8</v>
      </c>
      <c r="H23" s="29">
        <f>IF($C23="","",IFERROR(ROUNDUP(G23/INDEX('Прайс-лист_Usystems'!$X:$X,MATCH($C23+0,'Прайс-лист_Usystems'!$D:$D,0)),0)*INDEX('Прайс-лист_Usystems'!$X:$X,MATCH($C23+0,'Прайс-лист_Usystems'!$D:$D,0)),""))</f>
        <v>25</v>
      </c>
      <c r="I23" s="62">
        <f>IF($C23="","",IFERROR(INDEX('Прайс-лист_Usystems'!$K:$K,MATCH($C23+0,'Прайс-лист_Usystems'!$D:$D,0)),""))</f>
        <v>813</v>
      </c>
      <c r="J23" s="39">
        <v>0.2</v>
      </c>
      <c r="K23" s="32">
        <f t="shared" si="1"/>
        <v>650.4</v>
      </c>
      <c r="L23" s="31">
        <f t="shared" si="0"/>
        <v>16260</v>
      </c>
      <c r="M23" s="65" t="str">
        <f>IF($C23="","",IFERROR(IF(INDEX('Прайс-лист_Usystems'!$V:$V,MATCH($C23+0,'Прайс-лист_Usystems'!$D:$D,0))=0,"",INDEX('Прайс-лист_Usystems'!$V:$V,MATCH($C23+0,'Прайс-лист_Usystems'!$D:$D,0))*$H23),""))</f>
        <v/>
      </c>
      <c r="N23" s="65" t="str">
        <f>IF($C23="","",IFERROR(IF(INDEX('Прайс-лист_Usystems'!$W:$W,MATCH($C23+0,'Прайс-лист_Usystems'!$D:$D,0))=0,"",INDEX('Прайс-лист_Usystems'!$W:$W,MATCH($C23+0,'Прайс-лист_Usystems'!$D:$D,0))*$H23),""))</f>
        <v/>
      </c>
    </row>
    <row r="24" spans="2:14" ht="24.7" x14ac:dyDescent="0.5">
      <c r="B24" s="35">
        <v>1238681</v>
      </c>
      <c r="C24" s="40" cm="1">
        <f t="array" ref="C24">IF($B24="","",IFERROR(IFERROR(_xlfn.SWITCH(INDEX('Прайс-лист_Usystems'!$R:$R,MATCH($B24+0,'Прайс-лист_Usystems'!$D:$D,0)),"Регулярный ассортимент",B24,"Под заказ",B24,"Ограниченно доступен в пределах складских остатков",B24,IFERROR(INDEX('Прайс-лист_Usystems'!D:D,MATCH("*"&amp;B24+0&amp;"*",'Прайс-лист_Usystems'!S:S,0)),INDEX('Прайс-лист_Usystems'!D:D,MATCH(B24+0,'Прайс-лист_Usystems'!S:S,0)))),IFERROR(INDEX('Прайс-лист_Usystems'!D:D,MATCH("*"&amp;B24+0&amp;"*",'Прайс-лист_Usystems'!S:S,0)),INDEX('Прайс-лист_Usystems'!D:D,MATCH(B24+0,'Прайс-лист_Usystems'!S:S,0)))),""))</f>
        <v>1238681</v>
      </c>
      <c r="D24" s="28" t="str">
        <f>IF($C24="","",IFERROR(INDEX('Прайс-лист_Usystems'!$E:$E,MATCH($C24+0,'Прайс-лист_Usystems'!$D:$D,0)),""))</f>
        <v>USYSTEMS калибратор-фаскосниматель для металлопластиковых труб 16-32 мм '1С</v>
      </c>
      <c r="E24" s="28" t="str">
        <f>IF($C24="","",IFERROR(INDEX('Прайс-лист_Usystems'!$F:$F,MATCH($C24+0,'Прайс-лист_Usystems'!$D:$D,0)),""))</f>
        <v>TOOLS</v>
      </c>
      <c r="F24" s="29" t="str">
        <f>IF($C24="","",IFERROR(INDEX('Прайс-лист_Usystems'!$I:$I,MATCH($C24+0,'Прайс-лист_Usystems'!$D:$D,0)),""))</f>
        <v>ШТ</v>
      </c>
      <c r="G24" s="37">
        <v>9</v>
      </c>
      <c r="H24" s="29">
        <f>IF($C24="","",IFERROR(ROUNDUP(G24/INDEX('Прайс-лист_Usystems'!$X:$X,MATCH($C24+0,'Прайс-лист_Usystems'!$D:$D,0)),0)*INDEX('Прайс-лист_Usystems'!$X:$X,MATCH($C24+0,'Прайс-лист_Usystems'!$D:$D,0)),""))</f>
        <v>9</v>
      </c>
      <c r="I24" s="62">
        <f>IF($C24="","",IFERROR(INDEX('Прайс-лист_Usystems'!$K:$K,MATCH($C24+0,'Прайс-лист_Usystems'!$D:$D,0)),""))</f>
        <v>2243</v>
      </c>
      <c r="J24" s="39">
        <v>0.2</v>
      </c>
      <c r="K24" s="32">
        <f t="shared" si="1"/>
        <v>1794.4</v>
      </c>
      <c r="L24" s="31">
        <f t="shared" si="0"/>
        <v>16149.6</v>
      </c>
      <c r="M24" s="65" t="str">
        <f>IF($C24="","",IFERROR(IF(INDEX('Прайс-лист_Usystems'!$V:$V,MATCH($C24+0,'Прайс-лист_Usystems'!$D:$D,0))=0,"",INDEX('Прайс-лист_Usystems'!$V:$V,MATCH($C24+0,'Прайс-лист_Usystems'!$D:$D,0))*$H24),""))</f>
        <v/>
      </c>
      <c r="N24" s="65" t="str">
        <f>IF($C24="","",IFERROR(IF(INDEX('Прайс-лист_Usystems'!$W:$W,MATCH($C24+0,'Прайс-лист_Usystems'!$D:$D,0))=0,"",INDEX('Прайс-лист_Usystems'!$W:$W,MATCH($C24+0,'Прайс-лист_Usystems'!$D:$D,0))*$H24),""))</f>
        <v/>
      </c>
    </row>
    <row r="25" spans="2:14" ht="24.7" x14ac:dyDescent="0.5">
      <c r="B25" s="35">
        <v>1238682</v>
      </c>
      <c r="C25" s="40" cm="1">
        <f t="array" ref="C25">IF($B25="","",IFERROR(IFERROR(_xlfn.SWITCH(INDEX('Прайс-лист_Usystems'!$R:$R,MATCH($B25+0,'Прайс-лист_Usystems'!$D:$D,0)),"Регулярный ассортимент",B25,"Под заказ",B25,"Ограниченно доступен в пределах складских остатков",B25,IFERROR(INDEX('Прайс-лист_Usystems'!D:D,MATCH("*"&amp;B25+0&amp;"*",'Прайс-лист_Usystems'!S:S,0)),INDEX('Прайс-лист_Usystems'!D:D,MATCH(B25+0,'Прайс-лист_Usystems'!S:S,0)))),IFERROR(INDEX('Прайс-лист_Usystems'!D:D,MATCH("*"&amp;B25+0&amp;"*",'Прайс-лист_Usystems'!S:S,0)),INDEX('Прайс-лист_Usystems'!D:D,MATCH(B25+0,'Прайс-лист_Usystems'!S:S,0)))),""))</f>
        <v>1238682</v>
      </c>
      <c r="D25" s="28" t="str">
        <f>IF($C25="","",IFERROR(INDEX('Прайс-лист_Usystems'!$E:$E,MATCH($C25+0,'Прайс-лист_Usystems'!$D:$D,0)),""))</f>
        <v>USYSTEMS калибратор-фаскосниматель для металлопластиковых труб 40 мм '1С</v>
      </c>
      <c r="E25" s="28" t="str">
        <f>IF($C25="","",IFERROR(INDEX('Прайс-лист_Usystems'!$F:$F,MATCH($C25+0,'Прайс-лист_Usystems'!$D:$D,0)),""))</f>
        <v>TOOLS</v>
      </c>
      <c r="F25" s="29" t="str">
        <f>IF($C25="","",IFERROR(INDEX('Прайс-лист_Usystems'!$I:$I,MATCH($C25+0,'Прайс-лист_Usystems'!$D:$D,0)),""))</f>
        <v>ШТ</v>
      </c>
      <c r="G25" s="37">
        <v>10</v>
      </c>
      <c r="H25" s="29">
        <f>IF($C25="","",IFERROR(ROUNDUP(G25/INDEX('Прайс-лист_Usystems'!$X:$X,MATCH($C25+0,'Прайс-лист_Usystems'!$D:$D,0)),0)*INDEX('Прайс-лист_Usystems'!$X:$X,MATCH($C25+0,'Прайс-лист_Usystems'!$D:$D,0)),""))</f>
        <v>10</v>
      </c>
      <c r="I25" s="62">
        <f>IF($C25="","",IFERROR(INDEX('Прайс-лист_Usystems'!$K:$K,MATCH($C25+0,'Прайс-лист_Usystems'!$D:$D,0)),""))</f>
        <v>2243</v>
      </c>
      <c r="J25" s="39">
        <v>0.2</v>
      </c>
      <c r="K25" s="32">
        <f t="shared" si="1"/>
        <v>1794.4</v>
      </c>
      <c r="L25" s="31">
        <f t="shared" si="0"/>
        <v>17944</v>
      </c>
      <c r="M25" s="65" t="str">
        <f>IF($C25="","",IFERROR(IF(INDEX('Прайс-лист_Usystems'!$V:$V,MATCH($C25+0,'Прайс-лист_Usystems'!$D:$D,0))=0,"",INDEX('Прайс-лист_Usystems'!$V:$V,MATCH($C25+0,'Прайс-лист_Usystems'!$D:$D,0))*$H25),""))</f>
        <v/>
      </c>
      <c r="N25" s="65" t="str">
        <f>IF($C25="","",IFERROR(IF(INDEX('Прайс-лист_Usystems'!$W:$W,MATCH($C25+0,'Прайс-лист_Usystems'!$D:$D,0))=0,"",INDEX('Прайс-лист_Usystems'!$W:$W,MATCH($C25+0,'Прайс-лист_Usystems'!$D:$D,0))*$H25),""))</f>
        <v/>
      </c>
    </row>
    <row r="26" spans="2:14" ht="24.7" x14ac:dyDescent="0.5">
      <c r="B26" s="35">
        <v>1238120</v>
      </c>
      <c r="C26" s="40" cm="1">
        <f t="array" ref="C26">IF($B26="","",IFERROR(IFERROR(_xlfn.SWITCH(INDEX('Прайс-лист_Usystems'!$R:$R,MATCH($B26+0,'Прайс-лист_Usystems'!$D:$D,0)),"Регулярный ассортимент",B26,"Под заказ",B26,"Ограниченно доступен в пределах складских остатков",B26,IFERROR(INDEX('Прайс-лист_Usystems'!D:D,MATCH("*"&amp;B26+0&amp;"*",'Прайс-лист_Usystems'!S:S,0)),INDEX('Прайс-лист_Usystems'!D:D,MATCH(B26+0,'Прайс-лист_Usystems'!S:S,0)))),IFERROR(INDEX('Прайс-лист_Usystems'!D:D,MATCH("*"&amp;B26+0&amp;"*",'Прайс-лист_Usystems'!S:S,0)),INDEX('Прайс-лист_Usystems'!D:D,MATCH(B26+0,'Прайс-лист_Usystems'!S:S,0)))),""))</f>
        <v>1238120</v>
      </c>
      <c r="D26" s="28" t="str">
        <f>IF($C26="","",IFERROR(INDEX('Прайс-лист_Usystems'!$E:$E,MATCH($C26+0,'Прайс-лист_Usystems'!$D:$D,0)),""))</f>
        <v>USYSTEMS кран шаровой с накидной гайкой НР-ВР G3/4 '1С</v>
      </c>
      <c r="E26" s="28" t="str">
        <f>IF($C26="","",IFERROR(INDEX('Прайс-лист_Usystems'!$F:$F,MATCH($C26+0,'Прайс-лист_Usystems'!$D:$D,0)),""))</f>
        <v>PEX brass components</v>
      </c>
      <c r="F26" s="29" t="str">
        <f>IF($C26="","",IFERROR(INDEX('Прайс-лист_Usystems'!$I:$I,MATCH($C26+0,'Прайс-лист_Usystems'!$D:$D,0)),""))</f>
        <v>ШТ</v>
      </c>
      <c r="G26" s="37">
        <v>11</v>
      </c>
      <c r="H26" s="29">
        <f>IF($C26="","",IFERROR(ROUNDUP(G26/INDEX('Прайс-лист_Usystems'!$X:$X,MATCH($C26+0,'Прайс-лист_Usystems'!$D:$D,0)),0)*INDEX('Прайс-лист_Usystems'!$X:$X,MATCH($C26+0,'Прайс-лист_Usystems'!$D:$D,0)),""))</f>
        <v>11</v>
      </c>
      <c r="I26" s="62">
        <f>IF($C26="","",IFERROR(INDEX('Прайс-лист_Usystems'!$K:$K,MATCH($C26+0,'Прайс-лист_Usystems'!$D:$D,0)),""))</f>
        <v>2300</v>
      </c>
      <c r="J26" s="39">
        <v>0.2</v>
      </c>
      <c r="K26" s="32">
        <f t="shared" si="1"/>
        <v>1840</v>
      </c>
      <c r="L26" s="31">
        <f t="shared" si="0"/>
        <v>20240</v>
      </c>
      <c r="M26" s="65" t="str">
        <f>IF($C26="","",IFERROR(IF(INDEX('Прайс-лист_Usystems'!$V:$V,MATCH($C26+0,'Прайс-лист_Usystems'!$D:$D,0))=0,"",INDEX('Прайс-лист_Usystems'!$V:$V,MATCH($C26+0,'Прайс-лист_Usystems'!$D:$D,0))*$H26),""))</f>
        <v/>
      </c>
      <c r="N26" s="65" t="str">
        <f>IF($C26="","",IFERROR(IF(INDEX('Прайс-лист_Usystems'!$W:$W,MATCH($C26+0,'Прайс-лист_Usystems'!$D:$D,0))=0,"",INDEX('Прайс-лист_Usystems'!$W:$W,MATCH($C26+0,'Прайс-лист_Usystems'!$D:$D,0))*$H26),""))</f>
        <v/>
      </c>
    </row>
    <row r="27" spans="2:14" ht="24.7" x14ac:dyDescent="0.5">
      <c r="B27" s="35">
        <v>1238452</v>
      </c>
      <c r="C27" s="40" cm="1">
        <f t="array" ref="C27">IF($B27="","",IFERROR(IFERROR(_xlfn.SWITCH(INDEX('Прайс-лист_Usystems'!$R:$R,MATCH($B27+0,'Прайс-лист_Usystems'!$D:$D,0)),"Регулярный ассортимент",B27,"Под заказ",B27,"Ограниченно доступен в пределах складских остатков",B27,IFERROR(INDEX('Прайс-лист_Usystems'!D:D,MATCH("*"&amp;B27+0&amp;"*",'Прайс-лист_Usystems'!S:S,0)),INDEX('Прайс-лист_Usystems'!D:D,MATCH(B27+0,'Прайс-лист_Usystems'!S:S,0)))),IFERROR(INDEX('Прайс-лист_Usystems'!D:D,MATCH("*"&amp;B27+0&amp;"*",'Прайс-лист_Usystems'!S:S,0)),INDEX('Прайс-лист_Usystems'!D:D,MATCH(B27+0,'Прайс-лист_Usystems'!S:S,0)))),""))</f>
        <v>1238452</v>
      </c>
      <c r="D27" s="28" t="str">
        <f>IF($C27="","",IFERROR(INDEX('Прайс-лист_Usystems'!$E:$E,MATCH($C27+0,'Прайс-лист_Usystems'!$D:$D,0)),""))</f>
        <v>USYSTEMS труба PE-RT тип II SDR11 D90х8,2 '1С</v>
      </c>
      <c r="E27" s="28" t="str">
        <f>IF($C27="","",IFERROR(INDEX('Прайс-лист_Usystems'!$F:$F,MATCH($C27+0,'Прайс-лист_Usystems'!$D:$D,0)),""))</f>
        <v>SMART components</v>
      </c>
      <c r="F27" s="29" t="str">
        <f>IF($C27="","",IFERROR(INDEX('Прайс-лист_Usystems'!$I:$I,MATCH($C27+0,'Прайс-лист_Usystems'!$D:$D,0)),""))</f>
        <v>ШТ</v>
      </c>
      <c r="G27" s="37">
        <v>12</v>
      </c>
      <c r="H27" s="29">
        <f>IF($C27="","",IFERROR(ROUNDUP(G27/INDEX('Прайс-лист_Usystems'!$X:$X,MATCH($C27+0,'Прайс-лист_Usystems'!$D:$D,0)),0)*INDEX('Прайс-лист_Usystems'!$X:$X,MATCH($C27+0,'Прайс-лист_Usystems'!$D:$D,0)),""))</f>
        <v>12</v>
      </c>
      <c r="I27" s="62" t="str">
        <f>IF($C27="","",IFERROR(INDEX('Прайс-лист_Usystems'!$K:$K,MATCH($C27+0,'Прайс-лист_Usystems'!$D:$D,0)),""))</f>
        <v>По запросу</v>
      </c>
      <c r="J27" s="39">
        <v>0.2</v>
      </c>
      <c r="K27" s="32" t="str">
        <f t="shared" si="1"/>
        <v/>
      </c>
      <c r="L27" s="31" t="str">
        <f t="shared" si="0"/>
        <v/>
      </c>
      <c r="M27" s="65" t="str">
        <f>IF($C27="","",IFERROR(IF(INDEX('Прайс-лист_Usystems'!$V:$V,MATCH($C27+0,'Прайс-лист_Usystems'!$D:$D,0))=0,"",INDEX('Прайс-лист_Usystems'!$V:$V,MATCH($C27+0,'Прайс-лист_Usystems'!$D:$D,0))*$H27),""))</f>
        <v/>
      </c>
      <c r="N27" s="65" t="str">
        <f>IF($C27="","",IFERROR(IF(INDEX('Прайс-лист_Usystems'!$W:$W,MATCH($C27+0,'Прайс-лист_Usystems'!$D:$D,0))=0,"",INDEX('Прайс-лист_Usystems'!$W:$W,MATCH($C27+0,'Прайс-лист_Usystems'!$D:$D,0))*$H27),""))</f>
        <v/>
      </c>
    </row>
    <row r="28" spans="2:14" ht="24.7" x14ac:dyDescent="0.5">
      <c r="B28" s="35">
        <v>1238454</v>
      </c>
      <c r="C28" s="40" cm="1">
        <f t="array" ref="C28">IF($B28="","",IFERROR(IFERROR(_xlfn.SWITCH(INDEX('Прайс-лист_Usystems'!$R:$R,MATCH($B28+0,'Прайс-лист_Usystems'!$D:$D,0)),"Регулярный ассортимент",B28,"Под заказ",B28,"Ограниченно доступен в пределах складских остатков",B28,IFERROR(INDEX('Прайс-лист_Usystems'!D:D,MATCH("*"&amp;B28+0&amp;"*",'Прайс-лист_Usystems'!S:S,0)),INDEX('Прайс-лист_Usystems'!D:D,MATCH(B28+0,'Прайс-лист_Usystems'!S:S,0)))),IFERROR(INDEX('Прайс-лист_Usystems'!D:D,MATCH("*"&amp;B28+0&amp;"*",'Прайс-лист_Usystems'!S:S,0)),INDEX('Прайс-лист_Usystems'!D:D,MATCH(B28+0,'Прайс-лист_Usystems'!S:S,0)))),""))</f>
        <v>1238454</v>
      </c>
      <c r="D28" s="28" t="str">
        <f>IF($C28="","",IFERROR(INDEX('Прайс-лист_Usystems'!$E:$E,MATCH($C28+0,'Прайс-лист_Usystems'!$D:$D,0)),""))</f>
        <v>USYSTEMS труба PE-RT тип II SDR11 D110х10 '1С</v>
      </c>
      <c r="E28" s="28" t="str">
        <f>IF($C28="","",IFERROR(INDEX('Прайс-лист_Usystems'!$F:$F,MATCH($C28+0,'Прайс-лист_Usystems'!$D:$D,0)),""))</f>
        <v>SMART components</v>
      </c>
      <c r="F28" s="29" t="str">
        <f>IF($C28="","",IFERROR(INDEX('Прайс-лист_Usystems'!$I:$I,MATCH($C28+0,'Прайс-лист_Usystems'!$D:$D,0)),""))</f>
        <v>ШТ</v>
      </c>
      <c r="G28" s="37">
        <v>13</v>
      </c>
      <c r="H28" s="29">
        <f>IF($C28="","",IFERROR(ROUNDUP(G28/INDEX('Прайс-лист_Usystems'!$X:$X,MATCH($C28+0,'Прайс-лист_Usystems'!$D:$D,0)),0)*INDEX('Прайс-лист_Usystems'!$X:$X,MATCH($C28+0,'Прайс-лист_Usystems'!$D:$D,0)),""))</f>
        <v>13</v>
      </c>
      <c r="I28" s="62" t="str">
        <f>IF($C28="","",IFERROR(INDEX('Прайс-лист_Usystems'!$K:$K,MATCH($C28+0,'Прайс-лист_Usystems'!$D:$D,0)),""))</f>
        <v>По запросу</v>
      </c>
      <c r="J28" s="39">
        <v>0.2</v>
      </c>
      <c r="K28" s="32" t="str">
        <f t="shared" si="1"/>
        <v/>
      </c>
      <c r="L28" s="31" t="str">
        <f t="shared" si="0"/>
        <v/>
      </c>
      <c r="M28" s="65" t="str">
        <f>IF($C28="","",IFERROR(IF(INDEX('Прайс-лист_Usystems'!$V:$V,MATCH($C28+0,'Прайс-лист_Usystems'!$D:$D,0))=0,"",INDEX('Прайс-лист_Usystems'!$V:$V,MATCH($C28+0,'Прайс-лист_Usystems'!$D:$D,0))*$H28),""))</f>
        <v/>
      </c>
      <c r="N28" s="65" t="str">
        <f>IF($C28="","",IFERROR(IF(INDEX('Прайс-лист_Usystems'!$W:$W,MATCH($C28+0,'Прайс-лист_Usystems'!$D:$D,0))=0,"",INDEX('Прайс-лист_Usystems'!$W:$W,MATCH($C28+0,'Прайс-лист_Usystems'!$D:$D,0))*$H28),""))</f>
        <v/>
      </c>
    </row>
    <row r="29" spans="2:14" ht="24.7" x14ac:dyDescent="0.5">
      <c r="B29" s="35">
        <v>1238456</v>
      </c>
      <c r="C29" s="40" cm="1">
        <f t="array" ref="C29">IF($B29="","",IFERROR(IFERROR(_xlfn.SWITCH(INDEX('Прайс-лист_Usystems'!$R:$R,MATCH($B29+0,'Прайс-лист_Usystems'!$D:$D,0)),"Регулярный ассортимент",B29,"Под заказ",B29,"Ограниченно доступен в пределах складских остатков",B29,IFERROR(INDEX('Прайс-лист_Usystems'!D:D,MATCH("*"&amp;B29+0&amp;"*",'Прайс-лист_Usystems'!S:S,0)),INDEX('Прайс-лист_Usystems'!D:D,MATCH(B29+0,'Прайс-лист_Usystems'!S:S,0)))),IFERROR(INDEX('Прайс-лист_Usystems'!D:D,MATCH("*"&amp;B29+0&amp;"*",'Прайс-лист_Usystems'!S:S,0)),INDEX('Прайс-лист_Usystems'!D:D,MATCH(B29+0,'Прайс-лист_Usystems'!S:S,0)))),""))</f>
        <v>1238456</v>
      </c>
      <c r="D29" s="28" t="str">
        <f>IF($C29="","",IFERROR(INDEX('Прайс-лист_Usystems'!$E:$E,MATCH($C29+0,'Прайс-лист_Usystems'!$D:$D,0)),""))</f>
        <v>USYSTEMS труба PE-RT тип II SDR11 D160х14,6 '1С</v>
      </c>
      <c r="E29" s="28" t="str">
        <f>IF($C29="","",IFERROR(INDEX('Прайс-лист_Usystems'!$F:$F,MATCH($C29+0,'Прайс-лист_Usystems'!$D:$D,0)),""))</f>
        <v>SMART components</v>
      </c>
      <c r="F29" s="29" t="str">
        <f>IF($C29="","",IFERROR(INDEX('Прайс-лист_Usystems'!$I:$I,MATCH($C29+0,'Прайс-лист_Usystems'!$D:$D,0)),""))</f>
        <v>ШТ</v>
      </c>
      <c r="G29" s="37">
        <v>14</v>
      </c>
      <c r="H29" s="29">
        <f>IF($C29="","",IFERROR(ROUNDUP(G29/INDEX('Прайс-лист_Usystems'!$X:$X,MATCH($C29+0,'Прайс-лист_Usystems'!$D:$D,0)),0)*INDEX('Прайс-лист_Usystems'!$X:$X,MATCH($C29+0,'Прайс-лист_Usystems'!$D:$D,0)),""))</f>
        <v>14</v>
      </c>
      <c r="I29" s="62" t="str">
        <f>IF($C29="","",IFERROR(INDEX('Прайс-лист_Usystems'!$K:$K,MATCH($C29+0,'Прайс-лист_Usystems'!$D:$D,0)),""))</f>
        <v>По запросу</v>
      </c>
      <c r="J29" s="39">
        <v>0.2</v>
      </c>
      <c r="K29" s="32" t="str">
        <f t="shared" si="1"/>
        <v/>
      </c>
      <c r="L29" s="31" t="str">
        <f t="shared" si="0"/>
        <v/>
      </c>
      <c r="M29" s="65" t="str">
        <f>IF($C29="","",IFERROR(IF(INDEX('Прайс-лист_Usystems'!$V:$V,MATCH($C29+0,'Прайс-лист_Usystems'!$D:$D,0))=0,"",INDEX('Прайс-лист_Usystems'!$V:$V,MATCH($C29+0,'Прайс-лист_Usystems'!$D:$D,0))*$H29),""))</f>
        <v/>
      </c>
      <c r="N29" s="65" t="str">
        <f>IF($C29="","",IFERROR(IF(INDEX('Прайс-лист_Usystems'!$W:$W,MATCH($C29+0,'Прайс-лист_Usystems'!$D:$D,0))=0,"",INDEX('Прайс-лист_Usystems'!$W:$W,MATCH($C29+0,'Прайс-лист_Usystems'!$D:$D,0))*$H29),""))</f>
        <v/>
      </c>
    </row>
    <row r="30" spans="2:14" ht="24.7" x14ac:dyDescent="0.5">
      <c r="B30" s="35">
        <v>1238458</v>
      </c>
      <c r="C30" s="40" cm="1">
        <f t="array" ref="C30">IF($B30="","",IFERROR(IFERROR(_xlfn.SWITCH(INDEX('Прайс-лист_Usystems'!$R:$R,MATCH($B30+0,'Прайс-лист_Usystems'!$D:$D,0)),"Регулярный ассортимент",B30,"Под заказ",B30,"Ограниченно доступен в пределах складских остатков",B30,IFERROR(INDEX('Прайс-лист_Usystems'!D:D,MATCH("*"&amp;B30+0&amp;"*",'Прайс-лист_Usystems'!S:S,0)),INDEX('Прайс-лист_Usystems'!D:D,MATCH(B30+0,'Прайс-лист_Usystems'!S:S,0)))),IFERROR(INDEX('Прайс-лист_Usystems'!D:D,MATCH("*"&amp;B30+0&amp;"*",'Прайс-лист_Usystems'!S:S,0)),INDEX('Прайс-лист_Usystems'!D:D,MATCH(B30+0,'Прайс-лист_Usystems'!S:S,0)))),""))</f>
        <v>1238458</v>
      </c>
      <c r="D30" s="28" t="str">
        <f>IF($C30="","",IFERROR(INDEX('Прайс-лист_Usystems'!$E:$E,MATCH($C30+0,'Прайс-лист_Usystems'!$D:$D,0)),""))</f>
        <v>USYSTEMS коллектор PE-RT тип II SDR11 D90х8,2 1x15 ц/ц 400 6 м '1С</v>
      </c>
      <c r="E30" s="28" t="str">
        <f>IF($C30="","",IFERROR(INDEX('Прайс-лист_Usystems'!$F:$F,MATCH($C30+0,'Прайс-лист_Usystems'!$D:$D,0)),""))</f>
        <v>SMART components</v>
      </c>
      <c r="F30" s="29" t="str">
        <f>IF($C30="","",IFERROR(INDEX('Прайс-лист_Usystems'!$I:$I,MATCH($C30+0,'Прайс-лист_Usystems'!$D:$D,0)),""))</f>
        <v>ШТ</v>
      </c>
      <c r="G30" s="37">
        <v>15</v>
      </c>
      <c r="H30" s="29">
        <f>IF($C30="","",IFERROR(ROUNDUP(G30/INDEX('Прайс-лист_Usystems'!$X:$X,MATCH($C30+0,'Прайс-лист_Usystems'!$D:$D,0)),0)*INDEX('Прайс-лист_Usystems'!$X:$X,MATCH($C30+0,'Прайс-лист_Usystems'!$D:$D,0)),""))</f>
        <v>15</v>
      </c>
      <c r="I30" s="62" t="str">
        <f>IF($C30="","",IFERROR(INDEX('Прайс-лист_Usystems'!$K:$K,MATCH($C30+0,'Прайс-лист_Usystems'!$D:$D,0)),""))</f>
        <v>По запросу</v>
      </c>
      <c r="J30" s="39">
        <v>0.2</v>
      </c>
      <c r="K30" s="32" t="str">
        <f t="shared" si="1"/>
        <v/>
      </c>
      <c r="L30" s="31" t="str">
        <f t="shared" si="0"/>
        <v/>
      </c>
      <c r="M30" s="65" t="str">
        <f>IF($C30="","",IFERROR(IF(INDEX('Прайс-лист_Usystems'!$V:$V,MATCH($C30+0,'Прайс-лист_Usystems'!$D:$D,0))=0,"",INDEX('Прайс-лист_Usystems'!$V:$V,MATCH($C30+0,'Прайс-лист_Usystems'!$D:$D,0))*$H30),""))</f>
        <v/>
      </c>
      <c r="N30" s="65" t="str">
        <f>IF($C30="","",IFERROR(IF(INDEX('Прайс-лист_Usystems'!$W:$W,MATCH($C30+0,'Прайс-лист_Usystems'!$D:$D,0))=0,"",INDEX('Прайс-лист_Usystems'!$W:$W,MATCH($C30+0,'Прайс-лист_Usystems'!$D:$D,0))*$H30),""))</f>
        <v/>
      </c>
    </row>
    <row r="31" spans="2:14" ht="24.7" x14ac:dyDescent="0.5">
      <c r="B31" s="35">
        <v>1238459</v>
      </c>
      <c r="C31" s="40" cm="1">
        <f t="array" ref="C31">IF($B31="","",IFERROR(IFERROR(_xlfn.SWITCH(INDEX('Прайс-лист_Usystems'!$R:$R,MATCH($B31+0,'Прайс-лист_Usystems'!$D:$D,0)),"Регулярный ассортимент",B31,"Под заказ",B31,"Ограниченно доступен в пределах складских остатков",B31,IFERROR(INDEX('Прайс-лист_Usystems'!D:D,MATCH("*"&amp;B31+0&amp;"*",'Прайс-лист_Usystems'!S:S,0)),INDEX('Прайс-лист_Usystems'!D:D,MATCH(B31+0,'Прайс-лист_Usystems'!S:S,0)))),IFERROR(INDEX('Прайс-лист_Usystems'!D:D,MATCH("*"&amp;B31+0&amp;"*",'Прайс-лист_Usystems'!S:S,0)),INDEX('Прайс-лист_Usystems'!D:D,MATCH(B31+0,'Прайс-лист_Usystems'!S:S,0)))),""))</f>
        <v>1238459</v>
      </c>
      <c r="D31" s="28" t="str">
        <f>IF($C31="","",IFERROR(INDEX('Прайс-лист_Usystems'!$E:$E,MATCH($C31+0,'Прайс-лист_Usystems'!$D:$D,0)),""))</f>
        <v>USYSTEMS коллектор PE-RT тип II SDR11 D90х8,2  1x12 ц/ц 500 6 м '1С</v>
      </c>
      <c r="E31" s="28" t="str">
        <f>IF($C31="","",IFERROR(INDEX('Прайс-лист_Usystems'!$F:$F,MATCH($C31+0,'Прайс-лист_Usystems'!$D:$D,0)),""))</f>
        <v>SMART components</v>
      </c>
      <c r="F31" s="29" t="str">
        <f>IF($C31="","",IFERROR(INDEX('Прайс-лист_Usystems'!$I:$I,MATCH($C31+0,'Прайс-лист_Usystems'!$D:$D,0)),""))</f>
        <v>ШТ</v>
      </c>
      <c r="G31" s="37">
        <v>16</v>
      </c>
      <c r="H31" s="29">
        <f>IF($C31="","",IFERROR(ROUNDUP(G31/INDEX('Прайс-лист_Usystems'!$X:$X,MATCH($C31+0,'Прайс-лист_Usystems'!$D:$D,0)),0)*INDEX('Прайс-лист_Usystems'!$X:$X,MATCH($C31+0,'Прайс-лист_Usystems'!$D:$D,0)),""))</f>
        <v>16</v>
      </c>
      <c r="I31" s="62" t="str">
        <f>IF($C31="","",IFERROR(INDEX('Прайс-лист_Usystems'!$K:$K,MATCH($C31+0,'Прайс-лист_Usystems'!$D:$D,0)),""))</f>
        <v>По запросу</v>
      </c>
      <c r="J31" s="39">
        <v>0.2</v>
      </c>
      <c r="K31" s="32" t="str">
        <f t="shared" si="1"/>
        <v/>
      </c>
      <c r="L31" s="31" t="str">
        <f t="shared" si="0"/>
        <v/>
      </c>
      <c r="M31" s="65" t="str">
        <f>IF($C31="","",IFERROR(IF(INDEX('Прайс-лист_Usystems'!$V:$V,MATCH($C31+0,'Прайс-лист_Usystems'!$D:$D,0))=0,"",INDEX('Прайс-лист_Usystems'!$V:$V,MATCH($C31+0,'Прайс-лист_Usystems'!$D:$D,0))*$H31),""))</f>
        <v/>
      </c>
      <c r="N31" s="65" t="str">
        <f>IF($C31="","",IFERROR(IF(INDEX('Прайс-лист_Usystems'!$W:$W,MATCH($C31+0,'Прайс-лист_Usystems'!$D:$D,0))=0,"",INDEX('Прайс-лист_Usystems'!$W:$W,MATCH($C31+0,'Прайс-лист_Usystems'!$D:$D,0))*$H31),""))</f>
        <v/>
      </c>
    </row>
    <row r="32" spans="2:14" ht="24.7" x14ac:dyDescent="0.5">
      <c r="B32" s="35">
        <v>1238460</v>
      </c>
      <c r="C32" s="40" cm="1">
        <f t="array" ref="C32">IF($B32="","",IFERROR(IFERROR(_xlfn.SWITCH(INDEX('Прайс-лист_Usystems'!$R:$R,MATCH($B32+0,'Прайс-лист_Usystems'!$D:$D,0)),"Регулярный ассортимент",B32,"Под заказ",B32,"Ограниченно доступен в пределах складских остатков",B32,IFERROR(INDEX('Прайс-лист_Usystems'!D:D,MATCH("*"&amp;B32+0&amp;"*",'Прайс-лист_Usystems'!S:S,0)),INDEX('Прайс-лист_Usystems'!D:D,MATCH(B32+0,'Прайс-лист_Usystems'!S:S,0)))),IFERROR(INDEX('Прайс-лист_Usystems'!D:D,MATCH("*"&amp;B32+0&amp;"*",'Прайс-лист_Usystems'!S:S,0)),INDEX('Прайс-лист_Usystems'!D:D,MATCH(B32+0,'Прайс-лист_Usystems'!S:S,0)))),""))</f>
        <v>1238460</v>
      </c>
      <c r="D32" s="28" t="str">
        <f>IF($C32="","",IFERROR(INDEX('Прайс-лист_Usystems'!$E:$E,MATCH($C32+0,'Прайс-лист_Usystems'!$D:$D,0)),""))</f>
        <v>USYSTEMS коллектор PE-RT тип II SDR11 D110х10 1x15 ц/ц 400 6 м '1С</v>
      </c>
      <c r="E32" s="28" t="str">
        <f>IF($C32="","",IFERROR(INDEX('Прайс-лист_Usystems'!$F:$F,MATCH($C32+0,'Прайс-лист_Usystems'!$D:$D,0)),""))</f>
        <v>SMART components</v>
      </c>
      <c r="F32" s="29" t="str">
        <f>IF($C32="","",IFERROR(INDEX('Прайс-лист_Usystems'!$I:$I,MATCH($C32+0,'Прайс-лист_Usystems'!$D:$D,0)),""))</f>
        <v>ШТ</v>
      </c>
      <c r="G32" s="37">
        <v>17</v>
      </c>
      <c r="H32" s="29">
        <f>IF($C32="","",IFERROR(ROUNDUP(G32/INDEX('Прайс-лист_Usystems'!$X:$X,MATCH($C32+0,'Прайс-лист_Usystems'!$D:$D,0)),0)*INDEX('Прайс-лист_Usystems'!$X:$X,MATCH($C32+0,'Прайс-лист_Usystems'!$D:$D,0)),""))</f>
        <v>17</v>
      </c>
      <c r="I32" s="62" t="str">
        <f>IF($C32="","",IFERROR(INDEX('Прайс-лист_Usystems'!$K:$K,MATCH($C32+0,'Прайс-лист_Usystems'!$D:$D,0)),""))</f>
        <v>По запросу</v>
      </c>
      <c r="J32" s="39">
        <v>0.2</v>
      </c>
      <c r="K32" s="32" t="str">
        <f t="shared" si="1"/>
        <v/>
      </c>
      <c r="L32" s="31" t="str">
        <f t="shared" si="0"/>
        <v/>
      </c>
      <c r="M32" s="65" t="str">
        <f>IF($C32="","",IFERROR(IF(INDEX('Прайс-лист_Usystems'!$V:$V,MATCH($C32+0,'Прайс-лист_Usystems'!$D:$D,0))=0,"",INDEX('Прайс-лист_Usystems'!$V:$V,MATCH($C32+0,'Прайс-лист_Usystems'!$D:$D,0))*$H32),""))</f>
        <v/>
      </c>
      <c r="N32" s="65" t="str">
        <f>IF($C32="","",IFERROR(IF(INDEX('Прайс-лист_Usystems'!$W:$W,MATCH($C32+0,'Прайс-лист_Usystems'!$D:$D,0))=0,"",INDEX('Прайс-лист_Usystems'!$W:$W,MATCH($C32+0,'Прайс-лист_Usystems'!$D:$D,0))*$H32),""))</f>
        <v/>
      </c>
    </row>
    <row r="33" spans="2:14" ht="24.7" x14ac:dyDescent="0.5">
      <c r="B33" s="35">
        <v>1238461</v>
      </c>
      <c r="C33" s="40" cm="1">
        <f t="array" ref="C33">IF($B33="","",IFERROR(IFERROR(_xlfn.SWITCH(INDEX('Прайс-лист_Usystems'!$R:$R,MATCH($B33+0,'Прайс-лист_Usystems'!$D:$D,0)),"Регулярный ассортимент",B33,"Под заказ",B33,"Ограниченно доступен в пределах складских остатков",B33,IFERROR(INDEX('Прайс-лист_Usystems'!D:D,MATCH("*"&amp;B33+0&amp;"*",'Прайс-лист_Usystems'!S:S,0)),INDEX('Прайс-лист_Usystems'!D:D,MATCH(B33+0,'Прайс-лист_Usystems'!S:S,0)))),IFERROR(INDEX('Прайс-лист_Usystems'!D:D,MATCH("*"&amp;B33+0&amp;"*",'Прайс-лист_Usystems'!S:S,0)),INDEX('Прайс-лист_Usystems'!D:D,MATCH(B33+0,'Прайс-лист_Usystems'!S:S,0)))),""))</f>
        <v>1238461</v>
      </c>
      <c r="D33" s="28" t="str">
        <f>IF($C33="","",IFERROR(INDEX('Прайс-лист_Usystems'!$E:$E,MATCH($C33+0,'Прайс-лист_Usystems'!$D:$D,0)),""))</f>
        <v>USYSTEMS коллектор PE-RT тип II SDR11 D110х10 1x12 ц/ц 500 6 м '1С</v>
      </c>
      <c r="E33" s="28" t="str">
        <f>IF($C33="","",IFERROR(INDEX('Прайс-лист_Usystems'!$F:$F,MATCH($C33+0,'Прайс-лист_Usystems'!$D:$D,0)),""))</f>
        <v>SMART components</v>
      </c>
      <c r="F33" s="29" t="str">
        <f>IF($C33="","",IFERROR(INDEX('Прайс-лист_Usystems'!$I:$I,MATCH($C33+0,'Прайс-лист_Usystems'!$D:$D,0)),""))</f>
        <v>ШТ</v>
      </c>
      <c r="G33" s="37">
        <v>18</v>
      </c>
      <c r="H33" s="29">
        <f>IF($C33="","",IFERROR(ROUNDUP(G33/INDEX('Прайс-лист_Usystems'!$X:$X,MATCH($C33+0,'Прайс-лист_Usystems'!$D:$D,0)),0)*INDEX('Прайс-лист_Usystems'!$X:$X,MATCH($C33+0,'Прайс-лист_Usystems'!$D:$D,0)),""))</f>
        <v>18</v>
      </c>
      <c r="I33" s="62" t="str">
        <f>IF($C33="","",IFERROR(INDEX('Прайс-лист_Usystems'!$K:$K,MATCH($C33+0,'Прайс-лист_Usystems'!$D:$D,0)),""))</f>
        <v>По запросу</v>
      </c>
      <c r="J33" s="39">
        <v>0.2</v>
      </c>
      <c r="K33" s="32" t="str">
        <f t="shared" si="1"/>
        <v/>
      </c>
      <c r="L33" s="31" t="str">
        <f t="shared" si="0"/>
        <v/>
      </c>
      <c r="M33" s="65" t="str">
        <f>IF($C33="","",IFERROR(IF(INDEX('Прайс-лист_Usystems'!$V:$V,MATCH($C33+0,'Прайс-лист_Usystems'!$D:$D,0))=0,"",INDEX('Прайс-лист_Usystems'!$V:$V,MATCH($C33+0,'Прайс-лист_Usystems'!$D:$D,0))*$H33),""))</f>
        <v/>
      </c>
      <c r="N33" s="65" t="str">
        <f>IF($C33="","",IFERROR(IF(INDEX('Прайс-лист_Usystems'!$W:$W,MATCH($C33+0,'Прайс-лист_Usystems'!$D:$D,0))=0,"",INDEX('Прайс-лист_Usystems'!$W:$W,MATCH($C33+0,'Прайс-лист_Usystems'!$D:$D,0))*$H33),""))</f>
        <v/>
      </c>
    </row>
    <row r="34" spans="2:14" ht="24.7" x14ac:dyDescent="0.5">
      <c r="B34" s="35">
        <v>1238462</v>
      </c>
      <c r="C34" s="40" cm="1">
        <f t="array" ref="C34">IF($B34="","",IFERROR(IFERROR(_xlfn.SWITCH(INDEX('Прайс-лист_Usystems'!$R:$R,MATCH($B34+0,'Прайс-лист_Usystems'!$D:$D,0)),"Регулярный ассортимент",B34,"Под заказ",B34,"Ограниченно доступен в пределах складских остатков",B34,IFERROR(INDEX('Прайс-лист_Usystems'!D:D,MATCH("*"&amp;B34+0&amp;"*",'Прайс-лист_Usystems'!S:S,0)),INDEX('Прайс-лист_Usystems'!D:D,MATCH(B34+0,'Прайс-лист_Usystems'!S:S,0)))),IFERROR(INDEX('Прайс-лист_Usystems'!D:D,MATCH("*"&amp;B34+0&amp;"*",'Прайс-лист_Usystems'!S:S,0)),INDEX('Прайс-лист_Usystems'!D:D,MATCH(B34+0,'Прайс-лист_Usystems'!S:S,0)))),""))</f>
        <v>1238462</v>
      </c>
      <c r="D34" s="28" t="str">
        <f>IF($C34="","",IFERROR(INDEX('Прайс-лист_Usystems'!$E:$E,MATCH($C34+0,'Прайс-лист_Usystems'!$D:$D,0)),""))</f>
        <v>USYSTEMS коллектор PE-RT тип II SDR11 D160х14,6 1x15 ц/ц 400 6 м '1С</v>
      </c>
      <c r="E34" s="28" t="str">
        <f>IF($C34="","",IFERROR(INDEX('Прайс-лист_Usystems'!$F:$F,MATCH($C34+0,'Прайс-лист_Usystems'!$D:$D,0)),""))</f>
        <v>SMART components</v>
      </c>
      <c r="F34" s="29" t="str">
        <f>IF($C34="","",IFERROR(INDEX('Прайс-лист_Usystems'!$I:$I,MATCH($C34+0,'Прайс-лист_Usystems'!$D:$D,0)),""))</f>
        <v>ШТ</v>
      </c>
      <c r="G34" s="37">
        <v>19</v>
      </c>
      <c r="H34" s="29">
        <f>IF($C34="","",IFERROR(ROUNDUP(G34/INDEX('Прайс-лист_Usystems'!$X:$X,MATCH($C34+0,'Прайс-лист_Usystems'!$D:$D,0)),0)*INDEX('Прайс-лист_Usystems'!$X:$X,MATCH($C34+0,'Прайс-лист_Usystems'!$D:$D,0)),""))</f>
        <v>19</v>
      </c>
      <c r="I34" s="62" t="str">
        <f>IF($C34="","",IFERROR(INDEX('Прайс-лист_Usystems'!$K:$K,MATCH($C34+0,'Прайс-лист_Usystems'!$D:$D,0)),""))</f>
        <v>По запросу</v>
      </c>
      <c r="J34" s="39">
        <v>0.2</v>
      </c>
      <c r="K34" s="32" t="str">
        <f t="shared" si="1"/>
        <v/>
      </c>
      <c r="L34" s="31" t="str">
        <f t="shared" si="0"/>
        <v/>
      </c>
      <c r="M34" s="65" t="str">
        <f>IF($C34="","",IFERROR(IF(INDEX('Прайс-лист_Usystems'!$V:$V,MATCH($C34+0,'Прайс-лист_Usystems'!$D:$D,0))=0,"",INDEX('Прайс-лист_Usystems'!$V:$V,MATCH($C34+0,'Прайс-лист_Usystems'!$D:$D,0))*$H34),""))</f>
        <v/>
      </c>
      <c r="N34" s="65" t="str">
        <f>IF($C34="","",IFERROR(IF(INDEX('Прайс-лист_Usystems'!$W:$W,MATCH($C34+0,'Прайс-лист_Usystems'!$D:$D,0))=0,"",INDEX('Прайс-лист_Usystems'!$W:$W,MATCH($C34+0,'Прайс-лист_Usystems'!$D:$D,0))*$H34),""))</f>
        <v/>
      </c>
    </row>
    <row r="35" spans="2:14" ht="24.7" x14ac:dyDescent="0.5">
      <c r="B35" s="35">
        <v>1238463</v>
      </c>
      <c r="C35" s="40" cm="1">
        <f t="array" ref="C35">IF($B35="","",IFERROR(IFERROR(_xlfn.SWITCH(INDEX('Прайс-лист_Usystems'!$R:$R,MATCH($B35+0,'Прайс-лист_Usystems'!$D:$D,0)),"Регулярный ассортимент",B35,"Под заказ",B35,"Ограниченно доступен в пределах складских остатков",B35,IFERROR(INDEX('Прайс-лист_Usystems'!D:D,MATCH("*"&amp;B35+0&amp;"*",'Прайс-лист_Usystems'!S:S,0)),INDEX('Прайс-лист_Usystems'!D:D,MATCH(B35+0,'Прайс-лист_Usystems'!S:S,0)))),IFERROR(INDEX('Прайс-лист_Usystems'!D:D,MATCH("*"&amp;B35+0&amp;"*",'Прайс-лист_Usystems'!S:S,0)),INDEX('Прайс-лист_Usystems'!D:D,MATCH(B35+0,'Прайс-лист_Usystems'!S:S,0)))),""))</f>
        <v>1238463</v>
      </c>
      <c r="D35" s="28" t="str">
        <f>IF($C35="","",IFERROR(INDEX('Прайс-лист_Usystems'!$E:$E,MATCH($C35+0,'Прайс-лист_Usystems'!$D:$D,0)),""))</f>
        <v>USYSTEMS коллектор PE-RT тип II SDR11 D160х14,6 1x12 ц/ц 500 6 м '1С</v>
      </c>
      <c r="E35" s="28" t="str">
        <f>IF($C35="","",IFERROR(INDEX('Прайс-лист_Usystems'!$F:$F,MATCH($C35+0,'Прайс-лист_Usystems'!$D:$D,0)),""))</f>
        <v>SMART components</v>
      </c>
      <c r="F35" s="29" t="str">
        <f>IF($C35="","",IFERROR(INDEX('Прайс-лист_Usystems'!$I:$I,MATCH($C35+0,'Прайс-лист_Usystems'!$D:$D,0)),""))</f>
        <v>ШТ</v>
      </c>
      <c r="G35" s="37">
        <v>20</v>
      </c>
      <c r="H35" s="29">
        <f>IF($C35="","",IFERROR(ROUNDUP(G35/INDEX('Прайс-лист_Usystems'!$X:$X,MATCH($C35+0,'Прайс-лист_Usystems'!$D:$D,0)),0)*INDEX('Прайс-лист_Usystems'!$X:$X,MATCH($C35+0,'Прайс-лист_Usystems'!$D:$D,0)),""))</f>
        <v>20</v>
      </c>
      <c r="I35" s="62" t="str">
        <f>IF($C35="","",IFERROR(INDEX('Прайс-лист_Usystems'!$K:$K,MATCH($C35+0,'Прайс-лист_Usystems'!$D:$D,0)),""))</f>
        <v>По запросу</v>
      </c>
      <c r="J35" s="39">
        <v>0.2</v>
      </c>
      <c r="K35" s="32" t="str">
        <f t="shared" si="1"/>
        <v/>
      </c>
      <c r="L35" s="31" t="str">
        <f t="shared" si="0"/>
        <v/>
      </c>
      <c r="M35" s="65" t="str">
        <f>IF($C35="","",IFERROR(IF(INDEX('Прайс-лист_Usystems'!$V:$V,MATCH($C35+0,'Прайс-лист_Usystems'!$D:$D,0))=0,"",INDEX('Прайс-лист_Usystems'!$V:$V,MATCH($C35+0,'Прайс-лист_Usystems'!$D:$D,0))*$H35),""))</f>
        <v/>
      </c>
      <c r="N35" s="65" t="str">
        <f>IF($C35="","",IFERROR(IF(INDEX('Прайс-лист_Usystems'!$W:$W,MATCH($C35+0,'Прайс-лист_Usystems'!$D:$D,0))=0,"",INDEX('Прайс-лист_Usystems'!$W:$W,MATCH($C35+0,'Прайс-лист_Usystems'!$D:$D,0))*$H35),""))</f>
        <v/>
      </c>
    </row>
    <row r="36" spans="2:14" ht="24.7" x14ac:dyDescent="0.5">
      <c r="B36" s="35">
        <v>1238464</v>
      </c>
      <c r="C36" s="40" cm="1">
        <f t="array" ref="C36">IF($B36="","",IFERROR(IFERROR(_xlfn.SWITCH(INDEX('Прайс-лист_Usystems'!$R:$R,MATCH($B36+0,'Прайс-лист_Usystems'!$D:$D,0)),"Регулярный ассортимент",B36,"Под заказ",B36,"Ограниченно доступен в пределах складских остатков",B36,IFERROR(INDEX('Прайс-лист_Usystems'!D:D,MATCH("*"&amp;B36+0&amp;"*",'Прайс-лист_Usystems'!S:S,0)),INDEX('Прайс-лист_Usystems'!D:D,MATCH(B36+0,'Прайс-лист_Usystems'!S:S,0)))),IFERROR(INDEX('Прайс-лист_Usystems'!D:D,MATCH("*"&amp;B36+0&amp;"*",'Прайс-лист_Usystems'!S:S,0)),INDEX('Прайс-лист_Usystems'!D:D,MATCH(B36+0,'Прайс-лист_Usystems'!S:S,0)))),""))</f>
        <v>1238464</v>
      </c>
      <c r="D36" s="28" t="str">
        <f>IF($C36="","",IFERROR(INDEX('Прайс-лист_Usystems'!$E:$E,MATCH($C36+0,'Прайс-лист_Usystems'!$D:$D,0)),""))</f>
        <v>USYSTEMS муфта э/св PE-RT тип II SDR11 D25 '1С</v>
      </c>
      <c r="E36" s="28" t="str">
        <f>IF($C36="","",IFERROR(INDEX('Прайс-лист_Usystems'!$F:$F,MATCH($C36+0,'Прайс-лист_Usystems'!$D:$D,0)),""))</f>
        <v>SMART components</v>
      </c>
      <c r="F36" s="29" t="str">
        <f>IF($C36="","",IFERROR(INDEX('Прайс-лист_Usystems'!$I:$I,MATCH($C36+0,'Прайс-лист_Usystems'!$D:$D,0)),""))</f>
        <v>ШТ</v>
      </c>
      <c r="G36" s="37">
        <v>21</v>
      </c>
      <c r="H36" s="29">
        <f>IF($C36="","",IFERROR(ROUNDUP(G36/INDEX('Прайс-лист_Usystems'!$X:$X,MATCH($C36+0,'Прайс-лист_Usystems'!$D:$D,0)),0)*INDEX('Прайс-лист_Usystems'!$X:$X,MATCH($C36+0,'Прайс-лист_Usystems'!$D:$D,0)),""))</f>
        <v>21</v>
      </c>
      <c r="I36" s="62" t="str">
        <f>IF($C36="","",IFERROR(INDEX('Прайс-лист_Usystems'!$K:$K,MATCH($C36+0,'Прайс-лист_Usystems'!$D:$D,0)),""))</f>
        <v>По запросу</v>
      </c>
      <c r="J36" s="39">
        <v>0.2</v>
      </c>
      <c r="K36" s="32" t="str">
        <f t="shared" si="1"/>
        <v/>
      </c>
      <c r="L36" s="31" t="str">
        <f t="shared" si="0"/>
        <v/>
      </c>
      <c r="M36" s="65" t="str">
        <f>IF($C36="","",IFERROR(IF(INDEX('Прайс-лист_Usystems'!$V:$V,MATCH($C36+0,'Прайс-лист_Usystems'!$D:$D,0))=0,"",INDEX('Прайс-лист_Usystems'!$V:$V,MATCH($C36+0,'Прайс-лист_Usystems'!$D:$D,0))*$H36),""))</f>
        <v/>
      </c>
      <c r="N36" s="65" t="str">
        <f>IF($C36="","",IFERROR(IF(INDEX('Прайс-лист_Usystems'!$W:$W,MATCH($C36+0,'Прайс-лист_Usystems'!$D:$D,0))=0,"",INDEX('Прайс-лист_Usystems'!$W:$W,MATCH($C36+0,'Прайс-лист_Usystems'!$D:$D,0))*$H36),""))</f>
        <v/>
      </c>
    </row>
    <row r="37" spans="2:14" ht="24.7" x14ac:dyDescent="0.5">
      <c r="B37" s="35">
        <v>1238466</v>
      </c>
      <c r="C37" s="40" cm="1">
        <f t="array" ref="C37">IF($B37="","",IFERROR(IFERROR(_xlfn.SWITCH(INDEX('Прайс-лист_Usystems'!$R:$R,MATCH($B37+0,'Прайс-лист_Usystems'!$D:$D,0)),"Регулярный ассортимент",B37,"Под заказ",B37,"Ограниченно доступен в пределах складских остатков",B37,IFERROR(INDEX('Прайс-лист_Usystems'!D:D,MATCH("*"&amp;B37+0&amp;"*",'Прайс-лист_Usystems'!S:S,0)),INDEX('Прайс-лист_Usystems'!D:D,MATCH(B37+0,'Прайс-лист_Usystems'!S:S,0)))),IFERROR(INDEX('Прайс-лист_Usystems'!D:D,MATCH("*"&amp;B37+0&amp;"*",'Прайс-лист_Usystems'!S:S,0)),INDEX('Прайс-лист_Usystems'!D:D,MATCH(B37+0,'Прайс-лист_Usystems'!S:S,0)))),""))</f>
        <v>1238466</v>
      </c>
      <c r="D37" s="28" t="str">
        <f>IF($C37="","",IFERROR(INDEX('Прайс-лист_Usystems'!$E:$E,MATCH($C37+0,'Прайс-лист_Usystems'!$D:$D,0)),""))</f>
        <v>USYSTEMS отвод литой 90° PE-RT тип II SDR11 D90х8,2 '1С</v>
      </c>
      <c r="E37" s="28" t="str">
        <f>IF($C37="","",IFERROR(INDEX('Прайс-лист_Usystems'!$F:$F,MATCH($C37+0,'Прайс-лист_Usystems'!$D:$D,0)),""))</f>
        <v>SMART components</v>
      </c>
      <c r="F37" s="29" t="str">
        <f>IF($C37="","",IFERROR(INDEX('Прайс-лист_Usystems'!$I:$I,MATCH($C37+0,'Прайс-лист_Usystems'!$D:$D,0)),""))</f>
        <v>ШТ</v>
      </c>
      <c r="G37" s="37">
        <v>22</v>
      </c>
      <c r="H37" s="29">
        <f>IF($C37="","",IFERROR(ROUNDUP(G37/INDEX('Прайс-лист_Usystems'!$X:$X,MATCH($C37+0,'Прайс-лист_Usystems'!$D:$D,0)),0)*INDEX('Прайс-лист_Usystems'!$X:$X,MATCH($C37+0,'Прайс-лист_Usystems'!$D:$D,0)),""))</f>
        <v>22</v>
      </c>
      <c r="I37" s="62" t="str">
        <f>IF($C37="","",IFERROR(INDEX('Прайс-лист_Usystems'!$K:$K,MATCH($C37+0,'Прайс-лист_Usystems'!$D:$D,0)),""))</f>
        <v>По запросу</v>
      </c>
      <c r="J37" s="39">
        <v>0.2</v>
      </c>
      <c r="K37" s="32" t="str">
        <f t="shared" si="1"/>
        <v/>
      </c>
      <c r="L37" s="31" t="str">
        <f t="shared" si="0"/>
        <v/>
      </c>
      <c r="M37" s="65" t="str">
        <f>IF($C37="","",IFERROR(IF(INDEX('Прайс-лист_Usystems'!$V:$V,MATCH($C37+0,'Прайс-лист_Usystems'!$D:$D,0))=0,"",INDEX('Прайс-лист_Usystems'!$V:$V,MATCH($C37+0,'Прайс-лист_Usystems'!$D:$D,0))*$H37),""))</f>
        <v/>
      </c>
      <c r="N37" s="65" t="str">
        <f>IF($C37="","",IFERROR(IF(INDEX('Прайс-лист_Usystems'!$W:$W,MATCH($C37+0,'Прайс-лист_Usystems'!$D:$D,0))=0,"",INDEX('Прайс-лист_Usystems'!$W:$W,MATCH($C37+0,'Прайс-лист_Usystems'!$D:$D,0))*$H37),""))</f>
        <v/>
      </c>
    </row>
    <row r="38" spans="2:14" ht="24.7" x14ac:dyDescent="0.5">
      <c r="B38" s="35">
        <v>1238468</v>
      </c>
      <c r="C38" s="40" cm="1">
        <f t="array" ref="C38">IF($B38="","",IFERROR(IFERROR(_xlfn.SWITCH(INDEX('Прайс-лист_Usystems'!$R:$R,MATCH($B38+0,'Прайс-лист_Usystems'!$D:$D,0)),"Регулярный ассортимент",B38,"Под заказ",B38,"Ограниченно доступен в пределах складских остатков",B38,IFERROR(INDEX('Прайс-лист_Usystems'!D:D,MATCH("*"&amp;B38+0&amp;"*",'Прайс-лист_Usystems'!S:S,0)),INDEX('Прайс-лист_Usystems'!D:D,MATCH(B38+0,'Прайс-лист_Usystems'!S:S,0)))),IFERROR(INDEX('Прайс-лист_Usystems'!D:D,MATCH("*"&amp;B38+0&amp;"*",'Прайс-лист_Usystems'!S:S,0)),INDEX('Прайс-лист_Usystems'!D:D,MATCH(B38+0,'Прайс-лист_Usystems'!S:S,0)))),""))</f>
        <v>1238468</v>
      </c>
      <c r="D38" s="28" t="str">
        <f>IF($C38="","",IFERROR(INDEX('Прайс-лист_Usystems'!$E:$E,MATCH($C38+0,'Прайс-лист_Usystems'!$D:$D,0)),""))</f>
        <v>USYSTEMS отвод литой 90° PE-RT тип II SDR11 D110х10 '1С</v>
      </c>
      <c r="E38" s="28" t="str">
        <f>IF($C38="","",IFERROR(INDEX('Прайс-лист_Usystems'!$F:$F,MATCH($C38+0,'Прайс-лист_Usystems'!$D:$D,0)),""))</f>
        <v>SMART components</v>
      </c>
      <c r="F38" s="29" t="str">
        <f>IF($C38="","",IFERROR(INDEX('Прайс-лист_Usystems'!$I:$I,MATCH($C38+0,'Прайс-лист_Usystems'!$D:$D,0)),""))</f>
        <v>ШТ</v>
      </c>
      <c r="G38" s="37">
        <v>23</v>
      </c>
      <c r="H38" s="29">
        <f>IF($C38="","",IFERROR(ROUNDUP(G38/INDEX('Прайс-лист_Usystems'!$X:$X,MATCH($C38+0,'Прайс-лист_Usystems'!$D:$D,0)),0)*INDEX('Прайс-лист_Usystems'!$X:$X,MATCH($C38+0,'Прайс-лист_Usystems'!$D:$D,0)),""))</f>
        <v>23</v>
      </c>
      <c r="I38" s="62" t="str">
        <f>IF($C38="","",IFERROR(INDEX('Прайс-лист_Usystems'!$K:$K,MATCH($C38+0,'Прайс-лист_Usystems'!$D:$D,0)),""))</f>
        <v>По запросу</v>
      </c>
      <c r="J38" s="39">
        <v>0.2</v>
      </c>
      <c r="K38" s="32" t="str">
        <f t="shared" si="1"/>
        <v/>
      </c>
      <c r="L38" s="31" t="str">
        <f t="shared" si="0"/>
        <v/>
      </c>
      <c r="M38" s="65" t="str">
        <f>IF($C38="","",IFERROR(IF(INDEX('Прайс-лист_Usystems'!$V:$V,MATCH($C38+0,'Прайс-лист_Usystems'!$D:$D,0))=0,"",INDEX('Прайс-лист_Usystems'!$V:$V,MATCH($C38+0,'Прайс-лист_Usystems'!$D:$D,0))*$H38),""))</f>
        <v/>
      </c>
      <c r="N38" s="65" t="str">
        <f>IF($C38="","",IFERROR(IF(INDEX('Прайс-лист_Usystems'!$W:$W,MATCH($C38+0,'Прайс-лист_Usystems'!$D:$D,0))=0,"",INDEX('Прайс-лист_Usystems'!$W:$W,MATCH($C38+0,'Прайс-лист_Usystems'!$D:$D,0))*$H38),""))</f>
        <v/>
      </c>
    </row>
    <row r="39" spans="2:14" ht="24.7" x14ac:dyDescent="0.5">
      <c r="B39" s="35">
        <v>1238470</v>
      </c>
      <c r="C39" s="40" cm="1">
        <f t="array" ref="C39">IF($B39="","",IFERROR(IFERROR(_xlfn.SWITCH(INDEX('Прайс-лист_Usystems'!$R:$R,MATCH($B39+0,'Прайс-лист_Usystems'!$D:$D,0)),"Регулярный ассортимент",B39,"Под заказ",B39,"Ограниченно доступен в пределах складских остатков",B39,IFERROR(INDEX('Прайс-лист_Usystems'!D:D,MATCH("*"&amp;B39+0&amp;"*",'Прайс-лист_Usystems'!S:S,0)),INDEX('Прайс-лист_Usystems'!D:D,MATCH(B39+0,'Прайс-лист_Usystems'!S:S,0)))),IFERROR(INDEX('Прайс-лист_Usystems'!D:D,MATCH("*"&amp;B39+0&amp;"*",'Прайс-лист_Usystems'!S:S,0)),INDEX('Прайс-лист_Usystems'!D:D,MATCH(B39+0,'Прайс-лист_Usystems'!S:S,0)))),""))</f>
        <v>1238470</v>
      </c>
      <c r="D39" s="28" t="str">
        <f>IF($C39="","",IFERROR(INDEX('Прайс-лист_Usystems'!$E:$E,MATCH($C39+0,'Прайс-лист_Usystems'!$D:$D,0)),""))</f>
        <v>USYSTEMS отвод литой 90° PE-RT тип II SDR11 D160х14,6 '1С</v>
      </c>
      <c r="E39" s="28" t="str">
        <f>IF($C39="","",IFERROR(INDEX('Прайс-лист_Usystems'!$F:$F,MATCH($C39+0,'Прайс-лист_Usystems'!$D:$D,0)),""))</f>
        <v>SMART components</v>
      </c>
      <c r="F39" s="29" t="str">
        <f>IF($C39="","",IFERROR(INDEX('Прайс-лист_Usystems'!$I:$I,MATCH($C39+0,'Прайс-лист_Usystems'!$D:$D,0)),""))</f>
        <v>ШТ</v>
      </c>
      <c r="G39" s="37">
        <v>24</v>
      </c>
      <c r="H39" s="29">
        <f>IF($C39="","",IFERROR(ROUNDUP(G39/INDEX('Прайс-лист_Usystems'!$X:$X,MATCH($C39+0,'Прайс-лист_Usystems'!$D:$D,0)),0)*INDEX('Прайс-лист_Usystems'!$X:$X,MATCH($C39+0,'Прайс-лист_Usystems'!$D:$D,0)),""))</f>
        <v>24</v>
      </c>
      <c r="I39" s="62" t="str">
        <f>IF($C39="","",IFERROR(INDEX('Прайс-лист_Usystems'!$K:$K,MATCH($C39+0,'Прайс-лист_Usystems'!$D:$D,0)),""))</f>
        <v>По запросу</v>
      </c>
      <c r="J39" s="39">
        <v>0.2</v>
      </c>
      <c r="K39" s="32" t="str">
        <f t="shared" si="1"/>
        <v/>
      </c>
      <c r="L39" s="31" t="str">
        <f t="shared" si="0"/>
        <v/>
      </c>
      <c r="M39" s="65" t="str">
        <f>IF($C39="","",IFERROR(IF(INDEX('Прайс-лист_Usystems'!$V:$V,MATCH($C39+0,'Прайс-лист_Usystems'!$D:$D,0))=0,"",INDEX('Прайс-лист_Usystems'!$V:$V,MATCH($C39+0,'Прайс-лист_Usystems'!$D:$D,0))*$H39),""))</f>
        <v/>
      </c>
      <c r="N39" s="65" t="str">
        <f>IF($C39="","",IFERROR(IF(INDEX('Прайс-лист_Usystems'!$W:$W,MATCH($C39+0,'Прайс-лист_Usystems'!$D:$D,0))=0,"",INDEX('Прайс-лист_Usystems'!$W:$W,MATCH($C39+0,'Прайс-лист_Usystems'!$D:$D,0))*$H39),""))</f>
        <v/>
      </c>
    </row>
    <row r="40" spans="2:14" ht="24.7" x14ac:dyDescent="0.5">
      <c r="B40" s="35">
        <v>1238472</v>
      </c>
      <c r="C40" s="40" cm="1">
        <f t="array" ref="C40">IF($B40="","",IFERROR(IFERROR(_xlfn.SWITCH(INDEX('Прайс-лист_Usystems'!$R:$R,MATCH($B40+0,'Прайс-лист_Usystems'!$D:$D,0)),"Регулярный ассортимент",B40,"Под заказ",B40,"Ограниченно доступен в пределах складских остатков",B40,IFERROR(INDEX('Прайс-лист_Usystems'!D:D,MATCH("*"&amp;B40+0&amp;"*",'Прайс-лист_Usystems'!S:S,0)),INDEX('Прайс-лист_Usystems'!D:D,MATCH(B40+0,'Прайс-лист_Usystems'!S:S,0)))),IFERROR(INDEX('Прайс-лист_Usystems'!D:D,MATCH("*"&amp;B40+0&amp;"*",'Прайс-лист_Usystems'!S:S,0)),INDEX('Прайс-лист_Usystems'!D:D,MATCH(B40+0,'Прайс-лист_Usystems'!S:S,0)))),""))</f>
        <v>1238472</v>
      </c>
      <c r="D40" s="28" t="str">
        <f>IF($C40="","",IFERROR(INDEX('Прайс-лист_Usystems'!$E:$E,MATCH($C40+0,'Прайс-лист_Usystems'!$D:$D,0)),""))</f>
        <v>USYSTEMS отвод э/св 90° PE-RT тип II SDR11 D90 '1С</v>
      </c>
      <c r="E40" s="28" t="str">
        <f>IF($C40="","",IFERROR(INDEX('Прайс-лист_Usystems'!$F:$F,MATCH($C40+0,'Прайс-лист_Usystems'!$D:$D,0)),""))</f>
        <v>SMART components</v>
      </c>
      <c r="F40" s="29" t="str">
        <f>IF($C40="","",IFERROR(INDEX('Прайс-лист_Usystems'!$I:$I,MATCH($C40+0,'Прайс-лист_Usystems'!$D:$D,0)),""))</f>
        <v>ШТ</v>
      </c>
      <c r="G40" s="37">
        <v>25</v>
      </c>
      <c r="H40" s="29">
        <f>IF($C40="","",IFERROR(ROUNDUP(G40/INDEX('Прайс-лист_Usystems'!$X:$X,MATCH($C40+0,'Прайс-лист_Usystems'!$D:$D,0)),0)*INDEX('Прайс-лист_Usystems'!$X:$X,MATCH($C40+0,'Прайс-лист_Usystems'!$D:$D,0)),""))</f>
        <v>25</v>
      </c>
      <c r="I40" s="62" t="str">
        <f>IF($C40="","",IFERROR(INDEX('Прайс-лист_Usystems'!$K:$K,MATCH($C40+0,'Прайс-лист_Usystems'!$D:$D,0)),""))</f>
        <v>По запросу</v>
      </c>
      <c r="J40" s="39">
        <v>0.2</v>
      </c>
      <c r="K40" s="32" t="str">
        <f t="shared" si="1"/>
        <v/>
      </c>
      <c r="L40" s="31" t="str">
        <f t="shared" si="0"/>
        <v/>
      </c>
      <c r="M40" s="65" t="str">
        <f>IF($C40="","",IFERROR(IF(INDEX('Прайс-лист_Usystems'!$V:$V,MATCH($C40+0,'Прайс-лист_Usystems'!$D:$D,0))=0,"",INDEX('Прайс-лист_Usystems'!$V:$V,MATCH($C40+0,'Прайс-лист_Usystems'!$D:$D,0))*$H40),""))</f>
        <v/>
      </c>
      <c r="N40" s="65" t="str">
        <f>IF($C40="","",IFERROR(IF(INDEX('Прайс-лист_Usystems'!$W:$W,MATCH($C40+0,'Прайс-лист_Usystems'!$D:$D,0))=0,"",INDEX('Прайс-лист_Usystems'!$W:$W,MATCH($C40+0,'Прайс-лист_Usystems'!$D:$D,0))*$H40),""))</f>
        <v/>
      </c>
    </row>
    <row r="41" spans="2:14" ht="24.7" x14ac:dyDescent="0.5">
      <c r="B41" s="35">
        <v>1238474</v>
      </c>
      <c r="C41" s="40" cm="1">
        <f t="array" ref="C41">IF($B41="","",IFERROR(IFERROR(_xlfn.SWITCH(INDEX('Прайс-лист_Usystems'!$R:$R,MATCH($B41+0,'Прайс-лист_Usystems'!$D:$D,0)),"Регулярный ассортимент",B41,"Под заказ",B41,"Ограниченно доступен в пределах складских остатков",B41,IFERROR(INDEX('Прайс-лист_Usystems'!D:D,MATCH("*"&amp;B41+0&amp;"*",'Прайс-лист_Usystems'!S:S,0)),INDEX('Прайс-лист_Usystems'!D:D,MATCH(B41+0,'Прайс-лист_Usystems'!S:S,0)))),IFERROR(INDEX('Прайс-лист_Usystems'!D:D,MATCH("*"&amp;B41+0&amp;"*",'Прайс-лист_Usystems'!S:S,0)),INDEX('Прайс-лист_Usystems'!D:D,MATCH(B41+0,'Прайс-лист_Usystems'!S:S,0)))),""))</f>
        <v>1238474</v>
      </c>
      <c r="D41" s="28" t="str">
        <f>IF($C41="","",IFERROR(INDEX('Прайс-лист_Usystems'!$E:$E,MATCH($C41+0,'Прайс-лист_Usystems'!$D:$D,0)),""))</f>
        <v>USYSTEMS отвод э/св 90° PE-RT тип II SDR11 D110 '1С</v>
      </c>
      <c r="E41" s="28" t="str">
        <f>IF($C41="","",IFERROR(INDEX('Прайс-лист_Usystems'!$F:$F,MATCH($C41+0,'Прайс-лист_Usystems'!$D:$D,0)),""))</f>
        <v>SMART components</v>
      </c>
      <c r="F41" s="29" t="str">
        <f>IF($C41="","",IFERROR(INDEX('Прайс-лист_Usystems'!$I:$I,MATCH($C41+0,'Прайс-лист_Usystems'!$D:$D,0)),""))</f>
        <v>ШТ</v>
      </c>
      <c r="G41" s="37">
        <v>26</v>
      </c>
      <c r="H41" s="29">
        <f>IF($C41="","",IFERROR(ROUNDUP(G41/INDEX('Прайс-лист_Usystems'!$X:$X,MATCH($C41+0,'Прайс-лист_Usystems'!$D:$D,0)),0)*INDEX('Прайс-лист_Usystems'!$X:$X,MATCH($C41+0,'Прайс-лист_Usystems'!$D:$D,0)),""))</f>
        <v>26</v>
      </c>
      <c r="I41" s="62" t="str">
        <f>IF($C41="","",IFERROR(INDEX('Прайс-лист_Usystems'!$K:$K,MATCH($C41+0,'Прайс-лист_Usystems'!$D:$D,0)),""))</f>
        <v>По запросу</v>
      </c>
      <c r="J41" s="39">
        <v>0.2</v>
      </c>
      <c r="K41" s="32" t="str">
        <f t="shared" si="1"/>
        <v/>
      </c>
      <c r="L41" s="31" t="str">
        <f t="shared" si="0"/>
        <v/>
      </c>
      <c r="M41" s="65" t="str">
        <f>IF($C41="","",IFERROR(IF(INDEX('Прайс-лист_Usystems'!$V:$V,MATCH($C41+0,'Прайс-лист_Usystems'!$D:$D,0))=0,"",INDEX('Прайс-лист_Usystems'!$V:$V,MATCH($C41+0,'Прайс-лист_Usystems'!$D:$D,0))*$H41),""))</f>
        <v/>
      </c>
      <c r="N41" s="65" t="str">
        <f>IF($C41="","",IFERROR(IF(INDEX('Прайс-лист_Usystems'!$W:$W,MATCH($C41+0,'Прайс-лист_Usystems'!$D:$D,0))=0,"",INDEX('Прайс-лист_Usystems'!$W:$W,MATCH($C41+0,'Прайс-лист_Usystems'!$D:$D,0))*$H41),""))</f>
        <v/>
      </c>
    </row>
    <row r="42" spans="2:14" ht="24.7" x14ac:dyDescent="0.5">
      <c r="B42" s="35">
        <v>1238476</v>
      </c>
      <c r="C42" s="40" cm="1">
        <f t="array" ref="C42">IF($B42="","",IFERROR(IFERROR(_xlfn.SWITCH(INDEX('Прайс-лист_Usystems'!$R:$R,MATCH($B42+0,'Прайс-лист_Usystems'!$D:$D,0)),"Регулярный ассортимент",B42,"Под заказ",B42,"Ограниченно доступен в пределах складских остатков",B42,IFERROR(INDEX('Прайс-лист_Usystems'!D:D,MATCH("*"&amp;B42+0&amp;"*",'Прайс-лист_Usystems'!S:S,0)),INDEX('Прайс-лист_Usystems'!D:D,MATCH(B42+0,'Прайс-лист_Usystems'!S:S,0)))),IFERROR(INDEX('Прайс-лист_Usystems'!D:D,MATCH("*"&amp;B42+0&amp;"*",'Прайс-лист_Usystems'!S:S,0)),INDEX('Прайс-лист_Usystems'!D:D,MATCH(B42+0,'Прайс-лист_Usystems'!S:S,0)))),""))</f>
        <v>1238476</v>
      </c>
      <c r="D42" s="28" t="str">
        <f>IF($C42="","",IFERROR(INDEX('Прайс-лист_Usystems'!$E:$E,MATCH($C42+0,'Прайс-лист_Usystems'!$D:$D,0)),""))</f>
        <v>USYSTEMS отвод э/св 90° PE-RT тип II SDR11 D160 '1С</v>
      </c>
      <c r="E42" s="28" t="str">
        <f>IF($C42="","",IFERROR(INDEX('Прайс-лист_Usystems'!$F:$F,MATCH($C42+0,'Прайс-лист_Usystems'!$D:$D,0)),""))</f>
        <v>SMART components</v>
      </c>
      <c r="F42" s="29" t="str">
        <f>IF($C42="","",IFERROR(INDEX('Прайс-лист_Usystems'!$I:$I,MATCH($C42+0,'Прайс-лист_Usystems'!$D:$D,0)),""))</f>
        <v>ШТ</v>
      </c>
      <c r="G42" s="37">
        <v>27</v>
      </c>
      <c r="H42" s="29">
        <f>IF($C42="","",IFERROR(ROUNDUP(G42/INDEX('Прайс-лист_Usystems'!$X:$X,MATCH($C42+0,'Прайс-лист_Usystems'!$D:$D,0)),0)*INDEX('Прайс-лист_Usystems'!$X:$X,MATCH($C42+0,'Прайс-лист_Usystems'!$D:$D,0)),""))</f>
        <v>27</v>
      </c>
      <c r="I42" s="62" t="str">
        <f>IF($C42="","",IFERROR(INDEX('Прайс-лист_Usystems'!$K:$K,MATCH($C42+0,'Прайс-лист_Usystems'!$D:$D,0)),""))</f>
        <v>По запросу</v>
      </c>
      <c r="J42" s="39">
        <v>0.2</v>
      </c>
      <c r="K42" s="32" t="str">
        <f t="shared" si="1"/>
        <v/>
      </c>
      <c r="L42" s="31" t="str">
        <f t="shared" si="0"/>
        <v/>
      </c>
      <c r="M42" s="65" t="str">
        <f>IF($C42="","",IFERROR(IF(INDEX('Прайс-лист_Usystems'!$V:$V,MATCH($C42+0,'Прайс-лист_Usystems'!$D:$D,0))=0,"",INDEX('Прайс-лист_Usystems'!$V:$V,MATCH($C42+0,'Прайс-лист_Usystems'!$D:$D,0))*$H42),""))</f>
        <v/>
      </c>
      <c r="N42" s="65" t="str">
        <f>IF($C42="","",IFERROR(IF(INDEX('Прайс-лист_Usystems'!$W:$W,MATCH($C42+0,'Прайс-лист_Usystems'!$D:$D,0))=0,"",INDEX('Прайс-лист_Usystems'!$W:$W,MATCH($C42+0,'Прайс-лист_Usystems'!$D:$D,0))*$H42),""))</f>
        <v/>
      </c>
    </row>
    <row r="43" spans="2:14" ht="24.7" x14ac:dyDescent="0.5">
      <c r="B43" s="35">
        <v>1238477</v>
      </c>
      <c r="C43" s="40" cm="1">
        <f t="array" ref="C43">IF($B43="","",IFERROR(IFERROR(_xlfn.SWITCH(INDEX('Прайс-лист_Usystems'!$R:$R,MATCH($B43+0,'Прайс-лист_Usystems'!$D:$D,0)),"Регулярный ассортимент",B43,"Под заказ",B43,"Ограниченно доступен в пределах складских остатков",B43,IFERROR(INDEX('Прайс-лист_Usystems'!D:D,MATCH("*"&amp;B43+0&amp;"*",'Прайс-лист_Usystems'!S:S,0)),INDEX('Прайс-лист_Usystems'!D:D,MATCH(B43+0,'Прайс-лист_Usystems'!S:S,0)))),IFERROR(INDEX('Прайс-лист_Usystems'!D:D,MATCH("*"&amp;B43+0&amp;"*",'Прайс-лист_Usystems'!S:S,0)),INDEX('Прайс-лист_Usystems'!D:D,MATCH(B43+0,'Прайс-лист_Usystems'!S:S,0)))),""))</f>
        <v>1238477</v>
      </c>
      <c r="D43" s="28" t="str">
        <f>IF($C43="","",IFERROR(INDEX('Прайс-лист_Usystems'!$E:$E,MATCH($C43+0,'Прайс-лист_Usystems'!$D:$D,0)),""))</f>
        <v>USYSTEMS муфта э/св PE-RT тип II SDR11 D90 '1С</v>
      </c>
      <c r="E43" s="28" t="str">
        <f>IF($C43="","",IFERROR(INDEX('Прайс-лист_Usystems'!$F:$F,MATCH($C43+0,'Прайс-лист_Usystems'!$D:$D,0)),""))</f>
        <v>SMART components</v>
      </c>
      <c r="F43" s="29" t="str">
        <f>IF($C43="","",IFERROR(INDEX('Прайс-лист_Usystems'!$I:$I,MATCH($C43+0,'Прайс-лист_Usystems'!$D:$D,0)),""))</f>
        <v>ШТ</v>
      </c>
      <c r="G43" s="37">
        <v>28</v>
      </c>
      <c r="H43" s="29">
        <f>IF($C43="","",IFERROR(ROUNDUP(G43/INDEX('Прайс-лист_Usystems'!$X:$X,MATCH($C43+0,'Прайс-лист_Usystems'!$D:$D,0)),0)*INDEX('Прайс-лист_Usystems'!$X:$X,MATCH($C43+0,'Прайс-лист_Usystems'!$D:$D,0)),""))</f>
        <v>28</v>
      </c>
      <c r="I43" s="62" t="str">
        <f>IF($C43="","",IFERROR(INDEX('Прайс-лист_Usystems'!$K:$K,MATCH($C43+0,'Прайс-лист_Usystems'!$D:$D,0)),""))</f>
        <v>По запросу</v>
      </c>
      <c r="J43" s="39">
        <v>0.2</v>
      </c>
      <c r="K43" s="32" t="str">
        <f t="shared" si="1"/>
        <v/>
      </c>
      <c r="L43" s="31" t="str">
        <f t="shared" si="0"/>
        <v/>
      </c>
      <c r="M43" s="65" t="str">
        <f>IF($C43="","",IFERROR(IF(INDEX('Прайс-лист_Usystems'!$V:$V,MATCH($C43+0,'Прайс-лист_Usystems'!$D:$D,0))=0,"",INDEX('Прайс-лист_Usystems'!$V:$V,MATCH($C43+0,'Прайс-лист_Usystems'!$D:$D,0))*$H43),""))</f>
        <v/>
      </c>
      <c r="N43" s="65" t="str">
        <f>IF($C43="","",IFERROR(IF(INDEX('Прайс-лист_Usystems'!$W:$W,MATCH($C43+0,'Прайс-лист_Usystems'!$D:$D,0))=0,"",INDEX('Прайс-лист_Usystems'!$W:$W,MATCH($C43+0,'Прайс-лист_Usystems'!$D:$D,0))*$H43),""))</f>
        <v/>
      </c>
    </row>
    <row r="44" spans="2:14" ht="24.7" x14ac:dyDescent="0.5">
      <c r="B44" s="35">
        <v>1238478</v>
      </c>
      <c r="C44" s="40" cm="1">
        <f t="array" ref="C44">IF($B44="","",IFERROR(IFERROR(_xlfn.SWITCH(INDEX('Прайс-лист_Usystems'!$R:$R,MATCH($B44+0,'Прайс-лист_Usystems'!$D:$D,0)),"Регулярный ассортимент",B44,"Под заказ",B44,"Ограниченно доступен в пределах складских остатков",B44,IFERROR(INDEX('Прайс-лист_Usystems'!D:D,MATCH("*"&amp;B44+0&amp;"*",'Прайс-лист_Usystems'!S:S,0)),INDEX('Прайс-лист_Usystems'!D:D,MATCH(B44+0,'Прайс-лист_Usystems'!S:S,0)))),IFERROR(INDEX('Прайс-лист_Usystems'!D:D,MATCH("*"&amp;B44+0&amp;"*",'Прайс-лист_Usystems'!S:S,0)),INDEX('Прайс-лист_Usystems'!D:D,MATCH(B44+0,'Прайс-лист_Usystems'!S:S,0)))),""))</f>
        <v>1238478</v>
      </c>
      <c r="D44" s="28" t="str">
        <f>IF($C44="","",IFERROR(INDEX('Прайс-лист_Usystems'!$E:$E,MATCH($C44+0,'Прайс-лист_Usystems'!$D:$D,0)),""))</f>
        <v>USYSTEMS муфта э/св PE-RT тип II SDR11 D110 '1С</v>
      </c>
      <c r="E44" s="28" t="str">
        <f>IF($C44="","",IFERROR(INDEX('Прайс-лист_Usystems'!$F:$F,MATCH($C44+0,'Прайс-лист_Usystems'!$D:$D,0)),""))</f>
        <v>SMART components</v>
      </c>
      <c r="F44" s="29" t="str">
        <f>IF($C44="","",IFERROR(INDEX('Прайс-лист_Usystems'!$I:$I,MATCH($C44+0,'Прайс-лист_Usystems'!$D:$D,0)),""))</f>
        <v>ШТ</v>
      </c>
      <c r="G44" s="37">
        <v>29</v>
      </c>
      <c r="H44" s="29">
        <f>IF($C44="","",IFERROR(ROUNDUP(G44/INDEX('Прайс-лист_Usystems'!$X:$X,MATCH($C44+0,'Прайс-лист_Usystems'!$D:$D,0)),0)*INDEX('Прайс-лист_Usystems'!$X:$X,MATCH($C44+0,'Прайс-лист_Usystems'!$D:$D,0)),""))</f>
        <v>29</v>
      </c>
      <c r="I44" s="62" t="str">
        <f>IF($C44="","",IFERROR(INDEX('Прайс-лист_Usystems'!$K:$K,MATCH($C44+0,'Прайс-лист_Usystems'!$D:$D,0)),""))</f>
        <v>По запросу</v>
      </c>
      <c r="J44" s="39">
        <v>0.2</v>
      </c>
      <c r="K44" s="32" t="str">
        <f t="shared" si="1"/>
        <v/>
      </c>
      <c r="L44" s="31" t="str">
        <f t="shared" si="0"/>
        <v/>
      </c>
      <c r="M44" s="65" t="str">
        <f>IF($C44="","",IFERROR(IF(INDEX('Прайс-лист_Usystems'!$V:$V,MATCH($C44+0,'Прайс-лист_Usystems'!$D:$D,0))=0,"",INDEX('Прайс-лист_Usystems'!$V:$V,MATCH($C44+0,'Прайс-лист_Usystems'!$D:$D,0))*$H44),""))</f>
        <v/>
      </c>
      <c r="N44" s="65" t="str">
        <f>IF($C44="","",IFERROR(IF(INDEX('Прайс-лист_Usystems'!$W:$W,MATCH($C44+0,'Прайс-лист_Usystems'!$D:$D,0))=0,"",INDEX('Прайс-лист_Usystems'!$W:$W,MATCH($C44+0,'Прайс-лист_Usystems'!$D:$D,0))*$H44),""))</f>
        <v/>
      </c>
    </row>
    <row r="45" spans="2:14" ht="24.7" x14ac:dyDescent="0.5">
      <c r="B45" s="35">
        <v>1238479</v>
      </c>
      <c r="C45" s="40" cm="1">
        <f t="array" ref="C45">IF($B45="","",IFERROR(IFERROR(_xlfn.SWITCH(INDEX('Прайс-лист_Usystems'!$R:$R,MATCH($B45+0,'Прайс-лист_Usystems'!$D:$D,0)),"Регулярный ассортимент",B45,"Под заказ",B45,"Ограниченно доступен в пределах складских остатков",B45,IFERROR(INDEX('Прайс-лист_Usystems'!D:D,MATCH("*"&amp;B45+0&amp;"*",'Прайс-лист_Usystems'!S:S,0)),INDEX('Прайс-лист_Usystems'!D:D,MATCH(B45+0,'Прайс-лист_Usystems'!S:S,0)))),IFERROR(INDEX('Прайс-лист_Usystems'!D:D,MATCH("*"&amp;B45+0&amp;"*",'Прайс-лист_Usystems'!S:S,0)),INDEX('Прайс-лист_Usystems'!D:D,MATCH(B45+0,'Прайс-лист_Usystems'!S:S,0)))),""))</f>
        <v>1238479</v>
      </c>
      <c r="D45" s="28" t="str">
        <f>IF($C45="","",IFERROR(INDEX('Прайс-лист_Usystems'!$E:$E,MATCH($C45+0,'Прайс-лист_Usystems'!$D:$D,0)),""))</f>
        <v>USYSTEMS муфта э/св PE-RT тип II SDR11 D160 '1С</v>
      </c>
      <c r="E45" s="28" t="str">
        <f>IF($C45="","",IFERROR(INDEX('Прайс-лист_Usystems'!$F:$F,MATCH($C45+0,'Прайс-лист_Usystems'!$D:$D,0)),""))</f>
        <v>SMART components</v>
      </c>
      <c r="F45" s="29" t="str">
        <f>IF($C45="","",IFERROR(INDEX('Прайс-лист_Usystems'!$I:$I,MATCH($C45+0,'Прайс-лист_Usystems'!$D:$D,0)),""))</f>
        <v>ШТ</v>
      </c>
      <c r="G45" s="37">
        <v>30</v>
      </c>
      <c r="H45" s="29">
        <f>IF($C45="","",IFERROR(ROUNDUP(G45/INDEX('Прайс-лист_Usystems'!$X:$X,MATCH($C45+0,'Прайс-лист_Usystems'!$D:$D,0)),0)*INDEX('Прайс-лист_Usystems'!$X:$X,MATCH($C45+0,'Прайс-лист_Usystems'!$D:$D,0)),""))</f>
        <v>30</v>
      </c>
      <c r="I45" s="62" t="str">
        <f>IF($C45="","",IFERROR(INDEX('Прайс-лист_Usystems'!$K:$K,MATCH($C45+0,'Прайс-лист_Usystems'!$D:$D,0)),""))</f>
        <v>По запросу</v>
      </c>
      <c r="J45" s="39">
        <v>0.2</v>
      </c>
      <c r="K45" s="32" t="str">
        <f t="shared" si="1"/>
        <v/>
      </c>
      <c r="L45" s="31" t="str">
        <f t="shared" si="0"/>
        <v/>
      </c>
      <c r="M45" s="65" t="str">
        <f>IF($C45="","",IFERROR(IF(INDEX('Прайс-лист_Usystems'!$V:$V,MATCH($C45+0,'Прайс-лист_Usystems'!$D:$D,0))=0,"",INDEX('Прайс-лист_Usystems'!$V:$V,MATCH($C45+0,'Прайс-лист_Usystems'!$D:$D,0))*$H45),""))</f>
        <v/>
      </c>
      <c r="N45" s="65" t="str">
        <f>IF($C45="","",IFERROR(IF(INDEX('Прайс-лист_Usystems'!$W:$W,MATCH($C45+0,'Прайс-лист_Usystems'!$D:$D,0))=0,"",INDEX('Прайс-лист_Usystems'!$W:$W,MATCH($C45+0,'Прайс-лист_Usystems'!$D:$D,0))*$H45),""))</f>
        <v/>
      </c>
    </row>
    <row r="46" spans="2:14" ht="24.7" x14ac:dyDescent="0.5">
      <c r="B46" s="35">
        <v>1238480</v>
      </c>
      <c r="C46" s="40" cm="1">
        <f t="array" ref="C46">IF($B46="","",IFERROR(IFERROR(_xlfn.SWITCH(INDEX('Прайс-лист_Usystems'!$R:$R,MATCH($B46+0,'Прайс-лист_Usystems'!$D:$D,0)),"Регулярный ассортимент",B46,"Под заказ",B46,"Ограниченно доступен в пределах складских остатков",B46,IFERROR(INDEX('Прайс-лист_Usystems'!D:D,MATCH("*"&amp;B46+0&amp;"*",'Прайс-лист_Usystems'!S:S,0)),INDEX('Прайс-лист_Usystems'!D:D,MATCH(B46+0,'Прайс-лист_Usystems'!S:S,0)))),IFERROR(INDEX('Прайс-лист_Usystems'!D:D,MATCH("*"&amp;B46+0&amp;"*",'Прайс-лист_Usystems'!S:S,0)),INDEX('Прайс-лист_Usystems'!D:D,MATCH(B46+0,'Прайс-лист_Usystems'!S:S,0)))),""))</f>
        <v>1238480</v>
      </c>
      <c r="D46" s="28" t="str">
        <f>IF($C46="","",IFERROR(INDEX('Прайс-лист_Usystems'!$E:$E,MATCH($C46+0,'Прайс-лист_Usystems'!$D:$D,0)),""))</f>
        <v>USYSTEMS переход литой PE-RT тип II SDR11 D110х90 '1С</v>
      </c>
      <c r="E46" s="28" t="str">
        <f>IF($C46="","",IFERROR(INDEX('Прайс-лист_Usystems'!$F:$F,MATCH($C46+0,'Прайс-лист_Usystems'!$D:$D,0)),""))</f>
        <v>SMART components</v>
      </c>
      <c r="F46" s="29" t="str">
        <f>IF($C46="","",IFERROR(INDEX('Прайс-лист_Usystems'!$I:$I,MATCH($C46+0,'Прайс-лист_Usystems'!$D:$D,0)),""))</f>
        <v>ШТ</v>
      </c>
      <c r="G46" s="37">
        <v>31</v>
      </c>
      <c r="H46" s="29">
        <f>IF($C46="","",IFERROR(ROUNDUP(G46/INDEX('Прайс-лист_Usystems'!$X:$X,MATCH($C46+0,'Прайс-лист_Usystems'!$D:$D,0)),0)*INDEX('Прайс-лист_Usystems'!$X:$X,MATCH($C46+0,'Прайс-лист_Usystems'!$D:$D,0)),""))</f>
        <v>31</v>
      </c>
      <c r="I46" s="62" t="str">
        <f>IF($C46="","",IFERROR(INDEX('Прайс-лист_Usystems'!$K:$K,MATCH($C46+0,'Прайс-лист_Usystems'!$D:$D,0)),""))</f>
        <v>По запросу</v>
      </c>
      <c r="J46" s="39">
        <v>0.2</v>
      </c>
      <c r="K46" s="32" t="str">
        <f t="shared" si="1"/>
        <v/>
      </c>
      <c r="L46" s="31" t="str">
        <f t="shared" si="0"/>
        <v/>
      </c>
      <c r="M46" s="65" t="str">
        <f>IF($C46="","",IFERROR(IF(INDEX('Прайс-лист_Usystems'!$V:$V,MATCH($C46+0,'Прайс-лист_Usystems'!$D:$D,0))=0,"",INDEX('Прайс-лист_Usystems'!$V:$V,MATCH($C46+0,'Прайс-лист_Usystems'!$D:$D,0))*$H46),""))</f>
        <v/>
      </c>
      <c r="N46" s="65" t="str">
        <f>IF($C46="","",IFERROR(IF(INDEX('Прайс-лист_Usystems'!$W:$W,MATCH($C46+0,'Прайс-лист_Usystems'!$D:$D,0))=0,"",INDEX('Прайс-лист_Usystems'!$W:$W,MATCH($C46+0,'Прайс-лист_Usystems'!$D:$D,0))*$H46),""))</f>
        <v/>
      </c>
    </row>
    <row r="47" spans="2:14" ht="24.7" x14ac:dyDescent="0.5">
      <c r="B47" s="35">
        <v>1238482</v>
      </c>
      <c r="C47" s="40" cm="1">
        <f t="array" ref="C47">IF($B47="","",IFERROR(IFERROR(_xlfn.SWITCH(INDEX('Прайс-лист_Usystems'!$R:$R,MATCH($B47+0,'Прайс-лист_Usystems'!$D:$D,0)),"Регулярный ассортимент",B47,"Под заказ",B47,"Ограниченно доступен в пределах складских остатков",B47,IFERROR(INDEX('Прайс-лист_Usystems'!D:D,MATCH("*"&amp;B47+0&amp;"*",'Прайс-лист_Usystems'!S:S,0)),INDEX('Прайс-лист_Usystems'!D:D,MATCH(B47+0,'Прайс-лист_Usystems'!S:S,0)))),IFERROR(INDEX('Прайс-лист_Usystems'!D:D,MATCH("*"&amp;B47+0&amp;"*",'Прайс-лист_Usystems'!S:S,0)),INDEX('Прайс-лист_Usystems'!D:D,MATCH(B47+0,'Прайс-лист_Usystems'!S:S,0)))),""))</f>
        <v>1238482</v>
      </c>
      <c r="D47" s="28" t="str">
        <f>IF($C47="","",IFERROR(INDEX('Прайс-лист_Usystems'!$E:$E,MATCH($C47+0,'Прайс-лист_Usystems'!$D:$D,0)),""))</f>
        <v>USYSTEMS переход литой PE-RT тип II SDR11 D160х110 '1С</v>
      </c>
      <c r="E47" s="28" t="str">
        <f>IF($C47="","",IFERROR(INDEX('Прайс-лист_Usystems'!$F:$F,MATCH($C47+0,'Прайс-лист_Usystems'!$D:$D,0)),""))</f>
        <v>SMART components</v>
      </c>
      <c r="F47" s="29" t="str">
        <f>IF($C47="","",IFERROR(INDEX('Прайс-лист_Usystems'!$I:$I,MATCH($C47+0,'Прайс-лист_Usystems'!$D:$D,0)),""))</f>
        <v>ШТ</v>
      </c>
      <c r="G47" s="37">
        <v>32</v>
      </c>
      <c r="H47" s="29">
        <f>IF($C47="","",IFERROR(ROUNDUP(G47/INDEX('Прайс-лист_Usystems'!$X:$X,MATCH($C47+0,'Прайс-лист_Usystems'!$D:$D,0)),0)*INDEX('Прайс-лист_Usystems'!$X:$X,MATCH($C47+0,'Прайс-лист_Usystems'!$D:$D,0)),""))</f>
        <v>32</v>
      </c>
      <c r="I47" s="62" t="str">
        <f>IF($C47="","",IFERROR(INDEX('Прайс-лист_Usystems'!$K:$K,MATCH($C47+0,'Прайс-лист_Usystems'!$D:$D,0)),""))</f>
        <v>По запросу</v>
      </c>
      <c r="J47" s="39">
        <v>0.2</v>
      </c>
      <c r="K47" s="32" t="str">
        <f t="shared" si="1"/>
        <v/>
      </c>
      <c r="L47" s="31" t="str">
        <f t="shared" si="0"/>
        <v/>
      </c>
      <c r="M47" s="65" t="str">
        <f>IF($C47="","",IFERROR(IF(INDEX('Прайс-лист_Usystems'!$V:$V,MATCH($C47+0,'Прайс-лист_Usystems'!$D:$D,0))=0,"",INDEX('Прайс-лист_Usystems'!$V:$V,MATCH($C47+0,'Прайс-лист_Usystems'!$D:$D,0))*$H47),""))</f>
        <v/>
      </c>
      <c r="N47" s="65" t="str">
        <f>IF($C47="","",IFERROR(IF(INDEX('Прайс-лист_Usystems'!$W:$W,MATCH($C47+0,'Прайс-лист_Usystems'!$D:$D,0))=0,"",INDEX('Прайс-лист_Usystems'!$W:$W,MATCH($C47+0,'Прайс-лист_Usystems'!$D:$D,0))*$H47),""))</f>
        <v/>
      </c>
    </row>
    <row r="48" spans="2:14" ht="24.7" x14ac:dyDescent="0.5">
      <c r="B48" s="35">
        <v>1238483</v>
      </c>
      <c r="C48" s="40" cm="1">
        <f t="array" ref="C48">IF($B48="","",IFERROR(IFERROR(_xlfn.SWITCH(INDEX('Прайс-лист_Usystems'!$R:$R,MATCH($B48+0,'Прайс-лист_Usystems'!$D:$D,0)),"Регулярный ассортимент",B48,"Под заказ",B48,"Ограниченно доступен в пределах складских остатков",B48,IFERROR(INDEX('Прайс-лист_Usystems'!D:D,MATCH("*"&amp;B48+0&amp;"*",'Прайс-лист_Usystems'!S:S,0)),INDEX('Прайс-лист_Usystems'!D:D,MATCH(B48+0,'Прайс-лист_Usystems'!S:S,0)))),IFERROR(INDEX('Прайс-лист_Usystems'!D:D,MATCH("*"&amp;B48+0&amp;"*",'Прайс-лист_Usystems'!S:S,0)),INDEX('Прайс-лист_Usystems'!D:D,MATCH(B48+0,'Прайс-лист_Usystems'!S:S,0)))),""))</f>
        <v>1238483</v>
      </c>
      <c r="D48" s="28" t="str">
        <f>IF($C48="","",IFERROR(INDEX('Прайс-лист_Usystems'!$E:$E,MATCH($C48+0,'Прайс-лист_Usystems'!$D:$D,0)),""))</f>
        <v>USYSTEMS переход э/св PE-RT тип II SDR11 D110х90 '1С</v>
      </c>
      <c r="E48" s="28" t="str">
        <f>IF($C48="","",IFERROR(INDEX('Прайс-лист_Usystems'!$F:$F,MATCH($C48+0,'Прайс-лист_Usystems'!$D:$D,0)),""))</f>
        <v>SMART components</v>
      </c>
      <c r="F48" s="29" t="str">
        <f>IF($C48="","",IFERROR(INDEX('Прайс-лист_Usystems'!$I:$I,MATCH($C48+0,'Прайс-лист_Usystems'!$D:$D,0)),""))</f>
        <v>ШТ</v>
      </c>
      <c r="G48" s="37">
        <v>33</v>
      </c>
      <c r="H48" s="29">
        <f>IF($C48="","",IFERROR(ROUNDUP(G48/INDEX('Прайс-лист_Usystems'!$X:$X,MATCH($C48+0,'Прайс-лист_Usystems'!$D:$D,0)),0)*INDEX('Прайс-лист_Usystems'!$X:$X,MATCH($C48+0,'Прайс-лист_Usystems'!$D:$D,0)),""))</f>
        <v>33</v>
      </c>
      <c r="I48" s="62" t="str">
        <f>IF($C48="","",IFERROR(INDEX('Прайс-лист_Usystems'!$K:$K,MATCH($C48+0,'Прайс-лист_Usystems'!$D:$D,0)),""))</f>
        <v>По запросу</v>
      </c>
      <c r="J48" s="39">
        <v>0.2</v>
      </c>
      <c r="K48" s="32" t="str">
        <f t="shared" si="1"/>
        <v/>
      </c>
      <c r="L48" s="31" t="str">
        <f t="shared" si="0"/>
        <v/>
      </c>
      <c r="M48" s="65" t="str">
        <f>IF($C48="","",IFERROR(IF(INDEX('Прайс-лист_Usystems'!$V:$V,MATCH($C48+0,'Прайс-лист_Usystems'!$D:$D,0))=0,"",INDEX('Прайс-лист_Usystems'!$V:$V,MATCH($C48+0,'Прайс-лист_Usystems'!$D:$D,0))*$H48),""))</f>
        <v/>
      </c>
      <c r="N48" s="65" t="str">
        <f>IF($C48="","",IFERROR(IF(INDEX('Прайс-лист_Usystems'!$W:$W,MATCH($C48+0,'Прайс-лист_Usystems'!$D:$D,0))=0,"",INDEX('Прайс-лист_Usystems'!$W:$W,MATCH($C48+0,'Прайс-лист_Usystems'!$D:$D,0))*$H48),""))</f>
        <v/>
      </c>
    </row>
    <row r="49" spans="2:14" ht="24.7" x14ac:dyDescent="0.5">
      <c r="B49" s="35">
        <v>1238485</v>
      </c>
      <c r="C49" s="40" cm="1">
        <f t="array" ref="C49">IF($B49="","",IFERROR(IFERROR(_xlfn.SWITCH(INDEX('Прайс-лист_Usystems'!$R:$R,MATCH($B49+0,'Прайс-лист_Usystems'!$D:$D,0)),"Регулярный ассортимент",B49,"Под заказ",B49,"Ограниченно доступен в пределах складских остатков",B49,IFERROR(INDEX('Прайс-лист_Usystems'!D:D,MATCH("*"&amp;B49+0&amp;"*",'Прайс-лист_Usystems'!S:S,0)),INDEX('Прайс-лист_Usystems'!D:D,MATCH(B49+0,'Прайс-лист_Usystems'!S:S,0)))),IFERROR(INDEX('Прайс-лист_Usystems'!D:D,MATCH("*"&amp;B49+0&amp;"*",'Прайс-лист_Usystems'!S:S,0)),INDEX('Прайс-лист_Usystems'!D:D,MATCH(B49+0,'Прайс-лист_Usystems'!S:S,0)))),""))</f>
        <v>1238485</v>
      </c>
      <c r="D49" s="28" t="str">
        <f>IF($C49="","",IFERROR(INDEX('Прайс-лист_Usystems'!$E:$E,MATCH($C49+0,'Прайс-лист_Usystems'!$D:$D,0)),""))</f>
        <v>USYSTEMS переход э/св PE-RT тип II SDR11 D160х110 '1С</v>
      </c>
      <c r="E49" s="28" t="str">
        <f>IF($C49="","",IFERROR(INDEX('Прайс-лист_Usystems'!$F:$F,MATCH($C49+0,'Прайс-лист_Usystems'!$D:$D,0)),""))</f>
        <v>SMART components</v>
      </c>
      <c r="F49" s="29" t="str">
        <f>IF($C49="","",IFERROR(INDEX('Прайс-лист_Usystems'!$I:$I,MATCH($C49+0,'Прайс-лист_Usystems'!$D:$D,0)),""))</f>
        <v>ШТ</v>
      </c>
      <c r="G49" s="37">
        <v>34</v>
      </c>
      <c r="H49" s="29">
        <f>IF($C49="","",IFERROR(ROUNDUP(G49/INDEX('Прайс-лист_Usystems'!$X:$X,MATCH($C49+0,'Прайс-лист_Usystems'!$D:$D,0)),0)*INDEX('Прайс-лист_Usystems'!$X:$X,MATCH($C49+0,'Прайс-лист_Usystems'!$D:$D,0)),""))</f>
        <v>34</v>
      </c>
      <c r="I49" s="62" t="str">
        <f>IF($C49="","",IFERROR(INDEX('Прайс-лист_Usystems'!$K:$K,MATCH($C49+0,'Прайс-лист_Usystems'!$D:$D,0)),""))</f>
        <v>По запросу</v>
      </c>
      <c r="J49" s="39">
        <v>0.2</v>
      </c>
      <c r="K49" s="32" t="str">
        <f t="shared" si="1"/>
        <v/>
      </c>
      <c r="L49" s="31" t="str">
        <f t="shared" si="0"/>
        <v/>
      </c>
      <c r="M49" s="65" t="str">
        <f>IF($C49="","",IFERROR(IF(INDEX('Прайс-лист_Usystems'!$V:$V,MATCH($C49+0,'Прайс-лист_Usystems'!$D:$D,0))=0,"",INDEX('Прайс-лист_Usystems'!$V:$V,MATCH($C49+0,'Прайс-лист_Usystems'!$D:$D,0))*$H49),""))</f>
        <v/>
      </c>
      <c r="N49" s="65" t="str">
        <f>IF($C49="","",IFERROR(IF(INDEX('Прайс-лист_Usystems'!$W:$W,MATCH($C49+0,'Прайс-лист_Usystems'!$D:$D,0))=0,"",INDEX('Прайс-лист_Usystems'!$W:$W,MATCH($C49+0,'Прайс-лист_Usystems'!$D:$D,0))*$H49),""))</f>
        <v/>
      </c>
    </row>
    <row r="50" spans="2:14" ht="24.7" x14ac:dyDescent="0.5">
      <c r="B50" s="35">
        <v>1238486</v>
      </c>
      <c r="C50" s="40" cm="1">
        <f t="array" ref="C50">IF($B50="","",IFERROR(IFERROR(_xlfn.SWITCH(INDEX('Прайс-лист_Usystems'!$R:$R,MATCH($B50+0,'Прайс-лист_Usystems'!$D:$D,0)),"Регулярный ассортимент",B50,"Под заказ",B50,"Ограниченно доступен в пределах складских остатков",B50,IFERROR(INDEX('Прайс-лист_Usystems'!D:D,MATCH("*"&amp;B50+0&amp;"*",'Прайс-лист_Usystems'!S:S,0)),INDEX('Прайс-лист_Usystems'!D:D,MATCH(B50+0,'Прайс-лист_Usystems'!S:S,0)))),IFERROR(INDEX('Прайс-лист_Usystems'!D:D,MATCH("*"&amp;B50+0&amp;"*",'Прайс-лист_Usystems'!S:S,0)),INDEX('Прайс-лист_Usystems'!D:D,MATCH(B50+0,'Прайс-лист_Usystems'!S:S,0)))),""))</f>
        <v>1238486</v>
      </c>
      <c r="D50" s="28" t="str">
        <f>IF($C50="","",IFERROR(INDEX('Прайс-лист_Usystems'!$E:$E,MATCH($C50+0,'Прайс-лист_Usystems'!$D:$D,0)),""))</f>
        <v>USYSTEMS заглушка э/св PE-RT тип II SDR11 D90 '1С</v>
      </c>
      <c r="E50" s="28" t="str">
        <f>IF($C50="","",IFERROR(INDEX('Прайс-лист_Usystems'!$F:$F,MATCH($C50+0,'Прайс-лист_Usystems'!$D:$D,0)),""))</f>
        <v>SMART components</v>
      </c>
      <c r="F50" s="29" t="str">
        <f>IF($C50="","",IFERROR(INDEX('Прайс-лист_Usystems'!$I:$I,MATCH($C50+0,'Прайс-лист_Usystems'!$D:$D,0)),""))</f>
        <v>ШТ</v>
      </c>
      <c r="G50" s="37">
        <v>35</v>
      </c>
      <c r="H50" s="29">
        <f>IF($C50="","",IFERROR(ROUNDUP(G50/INDEX('Прайс-лист_Usystems'!$X:$X,MATCH($C50+0,'Прайс-лист_Usystems'!$D:$D,0)),0)*INDEX('Прайс-лист_Usystems'!$X:$X,MATCH($C50+0,'Прайс-лист_Usystems'!$D:$D,0)),""))</f>
        <v>35</v>
      </c>
      <c r="I50" s="62" t="str">
        <f>IF($C50="","",IFERROR(INDEX('Прайс-лист_Usystems'!$K:$K,MATCH($C50+0,'Прайс-лист_Usystems'!$D:$D,0)),""))</f>
        <v>По запросу</v>
      </c>
      <c r="J50" s="39">
        <v>0.2</v>
      </c>
      <c r="K50" s="32" t="str">
        <f t="shared" si="1"/>
        <v/>
      </c>
      <c r="L50" s="31" t="str">
        <f t="shared" si="0"/>
        <v/>
      </c>
      <c r="M50" s="65" t="str">
        <f>IF($C50="","",IFERROR(IF(INDEX('Прайс-лист_Usystems'!$V:$V,MATCH($C50+0,'Прайс-лист_Usystems'!$D:$D,0))=0,"",INDEX('Прайс-лист_Usystems'!$V:$V,MATCH($C50+0,'Прайс-лист_Usystems'!$D:$D,0))*$H50),""))</f>
        <v/>
      </c>
      <c r="N50" s="65" t="str">
        <f>IF($C50="","",IFERROR(IF(INDEX('Прайс-лист_Usystems'!$W:$W,MATCH($C50+0,'Прайс-лист_Usystems'!$D:$D,0))=0,"",INDEX('Прайс-лист_Usystems'!$W:$W,MATCH($C50+0,'Прайс-лист_Usystems'!$D:$D,0))*$H50),""))</f>
        <v/>
      </c>
    </row>
    <row r="51" spans="2:14" ht="24.7" x14ac:dyDescent="0.5">
      <c r="B51" s="35">
        <v>1238487</v>
      </c>
      <c r="C51" s="40" cm="1">
        <f t="array" ref="C51">IF($B51="","",IFERROR(IFERROR(_xlfn.SWITCH(INDEX('Прайс-лист_Usystems'!$R:$R,MATCH($B51+0,'Прайс-лист_Usystems'!$D:$D,0)),"Регулярный ассортимент",B51,"Под заказ",B51,"Ограниченно доступен в пределах складских остатков",B51,IFERROR(INDEX('Прайс-лист_Usystems'!D:D,MATCH("*"&amp;B51+0&amp;"*",'Прайс-лист_Usystems'!S:S,0)),INDEX('Прайс-лист_Usystems'!D:D,MATCH(B51+0,'Прайс-лист_Usystems'!S:S,0)))),IFERROR(INDEX('Прайс-лист_Usystems'!D:D,MATCH("*"&amp;B51+0&amp;"*",'Прайс-лист_Usystems'!S:S,0)),INDEX('Прайс-лист_Usystems'!D:D,MATCH(B51+0,'Прайс-лист_Usystems'!S:S,0)))),""))</f>
        <v>1238487</v>
      </c>
      <c r="D51" s="28" t="str">
        <f>IF($C51="","",IFERROR(INDEX('Прайс-лист_Usystems'!$E:$E,MATCH($C51+0,'Прайс-лист_Usystems'!$D:$D,0)),""))</f>
        <v>USYSTEMS заглушка э/св PE-RT тип II SDR11 D110 '1С</v>
      </c>
      <c r="E51" s="28" t="str">
        <f>IF($C51="","",IFERROR(INDEX('Прайс-лист_Usystems'!$F:$F,MATCH($C51+0,'Прайс-лист_Usystems'!$D:$D,0)),""))</f>
        <v>SMART components</v>
      </c>
      <c r="F51" s="29" t="str">
        <f>IF($C51="","",IFERROR(INDEX('Прайс-лист_Usystems'!$I:$I,MATCH($C51+0,'Прайс-лист_Usystems'!$D:$D,0)),""))</f>
        <v>ШТ</v>
      </c>
      <c r="G51" s="37">
        <v>36</v>
      </c>
      <c r="H51" s="29">
        <f>IF($C51="","",IFERROR(ROUNDUP(G51/INDEX('Прайс-лист_Usystems'!$X:$X,MATCH($C51+0,'Прайс-лист_Usystems'!$D:$D,0)),0)*INDEX('Прайс-лист_Usystems'!$X:$X,MATCH($C51+0,'Прайс-лист_Usystems'!$D:$D,0)),""))</f>
        <v>36</v>
      </c>
      <c r="I51" s="62" t="str">
        <f>IF($C51="","",IFERROR(INDEX('Прайс-лист_Usystems'!$K:$K,MATCH($C51+0,'Прайс-лист_Usystems'!$D:$D,0)),""))</f>
        <v>По запросу</v>
      </c>
      <c r="J51" s="39">
        <v>0.2</v>
      </c>
      <c r="K51" s="32" t="str">
        <f t="shared" si="1"/>
        <v/>
      </c>
      <c r="L51" s="31" t="str">
        <f t="shared" si="0"/>
        <v/>
      </c>
      <c r="M51" s="65" t="str">
        <f>IF($C51="","",IFERROR(IF(INDEX('Прайс-лист_Usystems'!$V:$V,MATCH($C51+0,'Прайс-лист_Usystems'!$D:$D,0))=0,"",INDEX('Прайс-лист_Usystems'!$V:$V,MATCH($C51+0,'Прайс-лист_Usystems'!$D:$D,0))*$H51),""))</f>
        <v/>
      </c>
      <c r="N51" s="65" t="str">
        <f>IF($C51="","",IFERROR(IF(INDEX('Прайс-лист_Usystems'!$W:$W,MATCH($C51+0,'Прайс-лист_Usystems'!$D:$D,0))=0,"",INDEX('Прайс-лист_Usystems'!$W:$W,MATCH($C51+0,'Прайс-лист_Usystems'!$D:$D,0))*$H51),""))</f>
        <v/>
      </c>
    </row>
    <row r="52" spans="2:14" ht="24.7" x14ac:dyDescent="0.5">
      <c r="B52" s="35">
        <v>1238488</v>
      </c>
      <c r="C52" s="40" cm="1">
        <f t="array" ref="C52">IF($B52="","",IFERROR(IFERROR(_xlfn.SWITCH(INDEX('Прайс-лист_Usystems'!$R:$R,MATCH($B52+0,'Прайс-лист_Usystems'!$D:$D,0)),"Регулярный ассортимент",B52,"Под заказ",B52,"Ограниченно доступен в пределах складских остатков",B52,IFERROR(INDEX('Прайс-лист_Usystems'!D:D,MATCH("*"&amp;B52+0&amp;"*",'Прайс-лист_Usystems'!S:S,0)),INDEX('Прайс-лист_Usystems'!D:D,MATCH(B52+0,'Прайс-лист_Usystems'!S:S,0)))),IFERROR(INDEX('Прайс-лист_Usystems'!D:D,MATCH("*"&amp;B52+0&amp;"*",'Прайс-лист_Usystems'!S:S,0)),INDEX('Прайс-лист_Usystems'!D:D,MATCH(B52+0,'Прайс-лист_Usystems'!S:S,0)))),""))</f>
        <v>1238488</v>
      </c>
      <c r="D52" s="28" t="str">
        <f>IF($C52="","",IFERROR(INDEX('Прайс-лист_Usystems'!$E:$E,MATCH($C52+0,'Прайс-лист_Usystems'!$D:$D,0)),""))</f>
        <v>USYSTEMS заглушка э/св PE-RT тип II SDR11 D160 '1С</v>
      </c>
      <c r="E52" s="28" t="str">
        <f>IF($C52="","",IFERROR(INDEX('Прайс-лист_Usystems'!$F:$F,MATCH($C52+0,'Прайс-лист_Usystems'!$D:$D,0)),""))</f>
        <v>SMART components</v>
      </c>
      <c r="F52" s="29" t="str">
        <f>IF($C52="","",IFERROR(INDEX('Прайс-лист_Usystems'!$I:$I,MATCH($C52+0,'Прайс-лист_Usystems'!$D:$D,0)),""))</f>
        <v>ШТ</v>
      </c>
      <c r="G52" s="37">
        <v>37</v>
      </c>
      <c r="H52" s="29">
        <f>IF($C52="","",IFERROR(ROUNDUP(G52/INDEX('Прайс-лист_Usystems'!$X:$X,MATCH($C52+0,'Прайс-лист_Usystems'!$D:$D,0)),0)*INDEX('Прайс-лист_Usystems'!$X:$X,MATCH($C52+0,'Прайс-лист_Usystems'!$D:$D,0)),""))</f>
        <v>37</v>
      </c>
      <c r="I52" s="62" t="str">
        <f>IF($C52="","",IFERROR(INDEX('Прайс-лист_Usystems'!$K:$K,MATCH($C52+0,'Прайс-лист_Usystems'!$D:$D,0)),""))</f>
        <v>По запросу</v>
      </c>
      <c r="J52" s="39">
        <v>0.2</v>
      </c>
      <c r="K52" s="32" t="str">
        <f t="shared" si="1"/>
        <v/>
      </c>
      <c r="L52" s="31" t="str">
        <f t="shared" si="0"/>
        <v/>
      </c>
      <c r="M52" s="65" t="str">
        <f>IF($C52="","",IFERROR(IF(INDEX('Прайс-лист_Usystems'!$V:$V,MATCH($C52+0,'Прайс-лист_Usystems'!$D:$D,0))=0,"",INDEX('Прайс-лист_Usystems'!$V:$V,MATCH($C52+0,'Прайс-лист_Usystems'!$D:$D,0))*$H52),""))</f>
        <v/>
      </c>
      <c r="N52" s="65" t="str">
        <f>IF($C52="","",IFERROR(IF(INDEX('Прайс-лист_Usystems'!$W:$W,MATCH($C52+0,'Прайс-лист_Usystems'!$D:$D,0))=0,"",INDEX('Прайс-лист_Usystems'!$W:$W,MATCH($C52+0,'Прайс-лист_Usystems'!$D:$D,0))*$H52),""))</f>
        <v/>
      </c>
    </row>
    <row r="53" spans="2:14" ht="24.7" x14ac:dyDescent="0.5">
      <c r="B53" s="35">
        <v>1238492</v>
      </c>
      <c r="C53" s="40" cm="1">
        <f t="array" ref="C53">IF($B53="","",IFERROR(IFERROR(_xlfn.SWITCH(INDEX('Прайс-лист_Usystems'!$R:$R,MATCH($B53+0,'Прайс-лист_Usystems'!$D:$D,0)),"Регулярный ассортимент",B53,"Под заказ",B53,"Ограниченно доступен в пределах складских остатков",B53,IFERROR(INDEX('Прайс-лист_Usystems'!D:D,MATCH("*"&amp;B53+0&amp;"*",'Прайс-лист_Usystems'!S:S,0)),INDEX('Прайс-лист_Usystems'!D:D,MATCH(B53+0,'Прайс-лист_Usystems'!S:S,0)))),IFERROR(INDEX('Прайс-лист_Usystems'!D:D,MATCH("*"&amp;B53+0&amp;"*",'Прайс-лист_Usystems'!S:S,0)),INDEX('Прайс-лист_Usystems'!D:D,MATCH(B53+0,'Прайс-лист_Usystems'!S:S,0)))),""))</f>
        <v>1238492</v>
      </c>
      <c r="D53" s="28" t="str">
        <f>IF($C53="","",IFERROR(INDEX('Прайс-лист_Usystems'!$E:$E,MATCH($C53+0,'Прайс-лист_Usystems'!$D:$D,0)),""))</f>
        <v>USYSTEMS втулка под фланец PE-RT тип II SDR11 D90х8,2 '1С</v>
      </c>
      <c r="E53" s="28" t="str">
        <f>IF($C53="","",IFERROR(INDEX('Прайс-лист_Usystems'!$F:$F,MATCH($C53+0,'Прайс-лист_Usystems'!$D:$D,0)),""))</f>
        <v>SMART components</v>
      </c>
      <c r="F53" s="29" t="str">
        <f>IF($C53="","",IFERROR(INDEX('Прайс-лист_Usystems'!$I:$I,MATCH($C53+0,'Прайс-лист_Usystems'!$D:$D,0)),""))</f>
        <v>ШТ</v>
      </c>
      <c r="G53" s="37">
        <v>38</v>
      </c>
      <c r="H53" s="29">
        <f>IF($C53="","",IFERROR(ROUNDUP(G53/INDEX('Прайс-лист_Usystems'!$X:$X,MATCH($C53+0,'Прайс-лист_Usystems'!$D:$D,0)),0)*INDEX('Прайс-лист_Usystems'!$X:$X,MATCH($C53+0,'Прайс-лист_Usystems'!$D:$D,0)),""))</f>
        <v>38</v>
      </c>
      <c r="I53" s="62" t="str">
        <f>IF($C53="","",IFERROR(INDEX('Прайс-лист_Usystems'!$K:$K,MATCH($C53+0,'Прайс-лист_Usystems'!$D:$D,0)),""))</f>
        <v>По запросу</v>
      </c>
      <c r="J53" s="39">
        <v>0.2</v>
      </c>
      <c r="K53" s="32" t="str">
        <f t="shared" si="1"/>
        <v/>
      </c>
      <c r="L53" s="31" t="str">
        <f t="shared" si="0"/>
        <v/>
      </c>
      <c r="M53" s="65" t="str">
        <f>IF($C53="","",IFERROR(IF(INDEX('Прайс-лист_Usystems'!$V:$V,MATCH($C53+0,'Прайс-лист_Usystems'!$D:$D,0))=0,"",INDEX('Прайс-лист_Usystems'!$V:$V,MATCH($C53+0,'Прайс-лист_Usystems'!$D:$D,0))*$H53),""))</f>
        <v/>
      </c>
      <c r="N53" s="65" t="str">
        <f>IF($C53="","",IFERROR(IF(INDEX('Прайс-лист_Usystems'!$W:$W,MATCH($C53+0,'Прайс-лист_Usystems'!$D:$D,0))=0,"",INDEX('Прайс-лист_Usystems'!$W:$W,MATCH($C53+0,'Прайс-лист_Usystems'!$D:$D,0))*$H53),""))</f>
        <v/>
      </c>
    </row>
    <row r="54" spans="2:14" ht="24.7" x14ac:dyDescent="0.5">
      <c r="B54" s="35">
        <v>1238493</v>
      </c>
      <c r="C54" s="40" cm="1">
        <f t="array" ref="C54">IF($B54="","",IFERROR(IFERROR(_xlfn.SWITCH(INDEX('Прайс-лист_Usystems'!$R:$R,MATCH($B54+0,'Прайс-лист_Usystems'!$D:$D,0)),"Регулярный ассортимент",B54,"Под заказ",B54,"Ограниченно доступен в пределах складских остатков",B54,IFERROR(INDEX('Прайс-лист_Usystems'!D:D,MATCH("*"&amp;B54+0&amp;"*",'Прайс-лист_Usystems'!S:S,0)),INDEX('Прайс-лист_Usystems'!D:D,MATCH(B54+0,'Прайс-лист_Usystems'!S:S,0)))),IFERROR(INDEX('Прайс-лист_Usystems'!D:D,MATCH("*"&amp;B54+0&amp;"*",'Прайс-лист_Usystems'!S:S,0)),INDEX('Прайс-лист_Usystems'!D:D,MATCH(B54+0,'Прайс-лист_Usystems'!S:S,0)))),""))</f>
        <v>1238493</v>
      </c>
      <c r="D54" s="28" t="str">
        <f>IF($C54="","",IFERROR(INDEX('Прайс-лист_Usystems'!$E:$E,MATCH($C54+0,'Прайс-лист_Usystems'!$D:$D,0)),""))</f>
        <v>USYSTEMS втулка под фланец PE-RT тип II SDR11 D110х10 '1С</v>
      </c>
      <c r="E54" s="28" t="str">
        <f>IF($C54="","",IFERROR(INDEX('Прайс-лист_Usystems'!$F:$F,MATCH($C54+0,'Прайс-лист_Usystems'!$D:$D,0)),""))</f>
        <v>SMART components</v>
      </c>
      <c r="F54" s="29" t="str">
        <f>IF($C54="","",IFERROR(INDEX('Прайс-лист_Usystems'!$I:$I,MATCH($C54+0,'Прайс-лист_Usystems'!$D:$D,0)),""))</f>
        <v>ШТ</v>
      </c>
      <c r="G54" s="37">
        <v>39</v>
      </c>
      <c r="H54" s="29">
        <f>IF($C54="","",IFERROR(ROUNDUP(G54/INDEX('Прайс-лист_Usystems'!$X:$X,MATCH($C54+0,'Прайс-лист_Usystems'!$D:$D,0)),0)*INDEX('Прайс-лист_Usystems'!$X:$X,MATCH($C54+0,'Прайс-лист_Usystems'!$D:$D,0)),""))</f>
        <v>39</v>
      </c>
      <c r="I54" s="62" t="str">
        <f>IF($C54="","",IFERROR(INDEX('Прайс-лист_Usystems'!$K:$K,MATCH($C54+0,'Прайс-лист_Usystems'!$D:$D,0)),""))</f>
        <v>По запросу</v>
      </c>
      <c r="J54" s="39">
        <v>0.2</v>
      </c>
      <c r="K54" s="32" t="str">
        <f t="shared" si="1"/>
        <v/>
      </c>
      <c r="L54" s="31" t="str">
        <f t="shared" si="0"/>
        <v/>
      </c>
      <c r="M54" s="65" t="str">
        <f>IF($C54="","",IFERROR(IF(INDEX('Прайс-лист_Usystems'!$V:$V,MATCH($C54+0,'Прайс-лист_Usystems'!$D:$D,0))=0,"",INDEX('Прайс-лист_Usystems'!$V:$V,MATCH($C54+0,'Прайс-лист_Usystems'!$D:$D,0))*$H54),""))</f>
        <v/>
      </c>
      <c r="N54" s="65" t="str">
        <f>IF($C54="","",IFERROR(IF(INDEX('Прайс-лист_Usystems'!$W:$W,MATCH($C54+0,'Прайс-лист_Usystems'!$D:$D,0))=0,"",INDEX('Прайс-лист_Usystems'!$W:$W,MATCH($C54+0,'Прайс-лист_Usystems'!$D:$D,0))*$H54),""))</f>
        <v/>
      </c>
    </row>
    <row r="55" spans="2:14" ht="24.7" x14ac:dyDescent="0.5">
      <c r="B55" s="35">
        <v>1238494</v>
      </c>
      <c r="C55" s="40" cm="1">
        <f t="array" ref="C55">IF($B55="","",IFERROR(IFERROR(_xlfn.SWITCH(INDEX('Прайс-лист_Usystems'!$R:$R,MATCH($B55+0,'Прайс-лист_Usystems'!$D:$D,0)),"Регулярный ассортимент",B55,"Под заказ",B55,"Ограниченно доступен в пределах складских остатков",B55,IFERROR(INDEX('Прайс-лист_Usystems'!D:D,MATCH("*"&amp;B55+0&amp;"*",'Прайс-лист_Usystems'!S:S,0)),INDEX('Прайс-лист_Usystems'!D:D,MATCH(B55+0,'Прайс-лист_Usystems'!S:S,0)))),IFERROR(INDEX('Прайс-лист_Usystems'!D:D,MATCH("*"&amp;B55+0&amp;"*",'Прайс-лист_Usystems'!S:S,0)),INDEX('Прайс-лист_Usystems'!D:D,MATCH(B55+0,'Прайс-лист_Usystems'!S:S,0)))),""))</f>
        <v>1238494</v>
      </c>
      <c r="D55" s="28" t="str">
        <f>IF($C55="","",IFERROR(INDEX('Прайс-лист_Usystems'!$E:$E,MATCH($C55+0,'Прайс-лист_Usystems'!$D:$D,0)),""))</f>
        <v>USYSTEMS втулка под фланец PE-RT тип II SDR11 D160х14,6 '1С</v>
      </c>
      <c r="E55" s="28" t="str">
        <f>IF($C55="","",IFERROR(INDEX('Прайс-лист_Usystems'!$F:$F,MATCH($C55+0,'Прайс-лист_Usystems'!$D:$D,0)),""))</f>
        <v>SMART components</v>
      </c>
      <c r="F55" s="29" t="str">
        <f>IF($C55="","",IFERROR(INDEX('Прайс-лист_Usystems'!$I:$I,MATCH($C55+0,'Прайс-лист_Usystems'!$D:$D,0)),""))</f>
        <v>ШТ</v>
      </c>
      <c r="G55" s="37">
        <v>40</v>
      </c>
      <c r="H55" s="29">
        <f>IF($C55="","",IFERROR(ROUNDUP(G55/INDEX('Прайс-лист_Usystems'!$X:$X,MATCH($C55+0,'Прайс-лист_Usystems'!$D:$D,0)),0)*INDEX('Прайс-лист_Usystems'!$X:$X,MATCH($C55+0,'Прайс-лист_Usystems'!$D:$D,0)),""))</f>
        <v>40</v>
      </c>
      <c r="I55" s="62" t="str">
        <f>IF($C55="","",IFERROR(INDEX('Прайс-лист_Usystems'!$K:$K,MATCH($C55+0,'Прайс-лист_Usystems'!$D:$D,0)),""))</f>
        <v>По запросу</v>
      </c>
      <c r="J55" s="39">
        <v>0.2</v>
      </c>
      <c r="K55" s="32" t="str">
        <f t="shared" si="1"/>
        <v/>
      </c>
      <c r="L55" s="31" t="str">
        <f t="shared" si="0"/>
        <v/>
      </c>
      <c r="M55" s="65" t="str">
        <f>IF($C55="","",IFERROR(IF(INDEX('Прайс-лист_Usystems'!$V:$V,MATCH($C55+0,'Прайс-лист_Usystems'!$D:$D,0))=0,"",INDEX('Прайс-лист_Usystems'!$V:$V,MATCH($C55+0,'Прайс-лист_Usystems'!$D:$D,0))*$H55),""))</f>
        <v/>
      </c>
      <c r="N55" s="65" t="str">
        <f>IF($C55="","",IFERROR(IF(INDEX('Прайс-лист_Usystems'!$W:$W,MATCH($C55+0,'Прайс-лист_Usystems'!$D:$D,0))=0,"",INDEX('Прайс-лист_Usystems'!$W:$W,MATCH($C55+0,'Прайс-лист_Usystems'!$D:$D,0))*$H55),""))</f>
        <v/>
      </c>
    </row>
    <row r="56" spans="2:14" ht="24.7" x14ac:dyDescent="0.5">
      <c r="B56" s="35">
        <v>1238495</v>
      </c>
      <c r="C56" s="40" cm="1">
        <f t="array" ref="C56">IF($B56="","",IFERROR(IFERROR(_xlfn.SWITCH(INDEX('Прайс-лист_Usystems'!$R:$R,MATCH($B56+0,'Прайс-лист_Usystems'!$D:$D,0)),"Регулярный ассортимент",B56,"Под заказ",B56,"Ограниченно доступен в пределах складских остатков",B56,IFERROR(INDEX('Прайс-лист_Usystems'!D:D,MATCH("*"&amp;B56+0&amp;"*",'Прайс-лист_Usystems'!S:S,0)),INDEX('Прайс-лист_Usystems'!D:D,MATCH(B56+0,'Прайс-лист_Usystems'!S:S,0)))),IFERROR(INDEX('Прайс-лист_Usystems'!D:D,MATCH("*"&amp;B56+0&amp;"*",'Прайс-лист_Usystems'!S:S,0)),INDEX('Прайс-лист_Usystems'!D:D,MATCH(B56+0,'Прайс-лист_Usystems'!S:S,0)))),""))</f>
        <v>1238495</v>
      </c>
      <c r="D56" s="28" t="str">
        <f>IF($C56="","",IFERROR(INDEX('Прайс-лист_Usystems'!$E:$E,MATCH($C56+0,'Прайс-лист_Usystems'!$D:$D,0)),""))</f>
        <v>USYSTEMS фланец стальной в ПП покрытии PN16 D90 '1С</v>
      </c>
      <c r="E56" s="28" t="str">
        <f>IF($C56="","",IFERROR(INDEX('Прайс-лист_Usystems'!$F:$F,MATCH($C56+0,'Прайс-лист_Usystems'!$D:$D,0)),""))</f>
        <v>SMART components</v>
      </c>
      <c r="F56" s="29" t="str">
        <f>IF($C56="","",IFERROR(INDEX('Прайс-лист_Usystems'!$I:$I,MATCH($C56+0,'Прайс-лист_Usystems'!$D:$D,0)),""))</f>
        <v>ШТ</v>
      </c>
      <c r="G56" s="37">
        <v>41</v>
      </c>
      <c r="H56" s="29">
        <f>IF($C56="","",IFERROR(ROUNDUP(G56/INDEX('Прайс-лист_Usystems'!$X:$X,MATCH($C56+0,'Прайс-лист_Usystems'!$D:$D,0)),0)*INDEX('Прайс-лист_Usystems'!$X:$X,MATCH($C56+0,'Прайс-лист_Usystems'!$D:$D,0)),""))</f>
        <v>41</v>
      </c>
      <c r="I56" s="62" t="str">
        <f>IF($C56="","",IFERROR(INDEX('Прайс-лист_Usystems'!$K:$K,MATCH($C56+0,'Прайс-лист_Usystems'!$D:$D,0)),""))</f>
        <v>По запросу</v>
      </c>
      <c r="J56" s="39">
        <v>0.2</v>
      </c>
      <c r="K56" s="32" t="str">
        <f t="shared" si="1"/>
        <v/>
      </c>
      <c r="L56" s="31" t="str">
        <f t="shared" si="0"/>
        <v/>
      </c>
      <c r="M56" s="65" t="str">
        <f>IF($C56="","",IFERROR(IF(INDEX('Прайс-лист_Usystems'!$V:$V,MATCH($C56+0,'Прайс-лист_Usystems'!$D:$D,0))=0,"",INDEX('Прайс-лист_Usystems'!$V:$V,MATCH($C56+0,'Прайс-лист_Usystems'!$D:$D,0))*$H56),""))</f>
        <v/>
      </c>
      <c r="N56" s="65" t="str">
        <f>IF($C56="","",IFERROR(IF(INDEX('Прайс-лист_Usystems'!$W:$W,MATCH($C56+0,'Прайс-лист_Usystems'!$D:$D,0))=0,"",INDEX('Прайс-лист_Usystems'!$W:$W,MATCH($C56+0,'Прайс-лист_Usystems'!$D:$D,0))*$H56),""))</f>
        <v/>
      </c>
    </row>
    <row r="57" spans="2:14" ht="24.7" x14ac:dyDescent="0.5">
      <c r="B57" s="35">
        <v>1238496</v>
      </c>
      <c r="C57" s="40" cm="1">
        <f t="array" ref="C57">IF($B57="","",IFERROR(IFERROR(_xlfn.SWITCH(INDEX('Прайс-лист_Usystems'!$R:$R,MATCH($B57+0,'Прайс-лист_Usystems'!$D:$D,0)),"Регулярный ассортимент",B57,"Под заказ",B57,"Ограниченно доступен в пределах складских остатков",B57,IFERROR(INDEX('Прайс-лист_Usystems'!D:D,MATCH("*"&amp;B57+0&amp;"*",'Прайс-лист_Usystems'!S:S,0)),INDEX('Прайс-лист_Usystems'!D:D,MATCH(B57+0,'Прайс-лист_Usystems'!S:S,0)))),IFERROR(INDEX('Прайс-лист_Usystems'!D:D,MATCH("*"&amp;B57+0&amp;"*",'Прайс-лист_Usystems'!S:S,0)),INDEX('Прайс-лист_Usystems'!D:D,MATCH(B57+0,'Прайс-лист_Usystems'!S:S,0)))),""))</f>
        <v>1238496</v>
      </c>
      <c r="D57" s="28" t="str">
        <f>IF($C57="","",IFERROR(INDEX('Прайс-лист_Usystems'!$E:$E,MATCH($C57+0,'Прайс-лист_Usystems'!$D:$D,0)),""))</f>
        <v>USYSTEMS фланец стальной в ПП покрытии PN16 D110 '1С</v>
      </c>
      <c r="E57" s="28" t="str">
        <f>IF($C57="","",IFERROR(INDEX('Прайс-лист_Usystems'!$F:$F,MATCH($C57+0,'Прайс-лист_Usystems'!$D:$D,0)),""))</f>
        <v>SMART components</v>
      </c>
      <c r="F57" s="29" t="str">
        <f>IF($C57="","",IFERROR(INDEX('Прайс-лист_Usystems'!$I:$I,MATCH($C57+0,'Прайс-лист_Usystems'!$D:$D,0)),""))</f>
        <v>ШТ</v>
      </c>
      <c r="G57" s="37">
        <v>42</v>
      </c>
      <c r="H57" s="29">
        <f>IF($C57="","",IFERROR(ROUNDUP(G57/INDEX('Прайс-лист_Usystems'!$X:$X,MATCH($C57+0,'Прайс-лист_Usystems'!$D:$D,0)),0)*INDEX('Прайс-лист_Usystems'!$X:$X,MATCH($C57+0,'Прайс-лист_Usystems'!$D:$D,0)),""))</f>
        <v>42</v>
      </c>
      <c r="I57" s="62" t="str">
        <f>IF($C57="","",IFERROR(INDEX('Прайс-лист_Usystems'!$K:$K,MATCH($C57+0,'Прайс-лист_Usystems'!$D:$D,0)),""))</f>
        <v>По запросу</v>
      </c>
      <c r="J57" s="39">
        <v>0.2</v>
      </c>
      <c r="K57" s="32" t="str">
        <f t="shared" si="1"/>
        <v/>
      </c>
      <c r="L57" s="31" t="str">
        <f t="shared" si="0"/>
        <v/>
      </c>
      <c r="M57" s="65" t="str">
        <f>IF($C57="","",IFERROR(IF(INDEX('Прайс-лист_Usystems'!$V:$V,MATCH($C57+0,'Прайс-лист_Usystems'!$D:$D,0))=0,"",INDEX('Прайс-лист_Usystems'!$V:$V,MATCH($C57+0,'Прайс-лист_Usystems'!$D:$D,0))*$H57),""))</f>
        <v/>
      </c>
      <c r="N57" s="65" t="str">
        <f>IF($C57="","",IFERROR(IF(INDEX('Прайс-лист_Usystems'!$W:$W,MATCH($C57+0,'Прайс-лист_Usystems'!$D:$D,0))=0,"",INDEX('Прайс-лист_Usystems'!$W:$W,MATCH($C57+0,'Прайс-лист_Usystems'!$D:$D,0))*$H57),""))</f>
        <v/>
      </c>
    </row>
    <row r="58" spans="2:14" ht="24.7" x14ac:dyDescent="0.5">
      <c r="B58" s="35">
        <v>1238497</v>
      </c>
      <c r="C58" s="40" cm="1">
        <f t="array" ref="C58">IF($B58="","",IFERROR(IFERROR(_xlfn.SWITCH(INDEX('Прайс-лист_Usystems'!$R:$R,MATCH($B58+0,'Прайс-лист_Usystems'!$D:$D,0)),"Регулярный ассортимент",B58,"Под заказ",B58,"Ограниченно доступен в пределах складских остатков",B58,IFERROR(INDEX('Прайс-лист_Usystems'!D:D,MATCH("*"&amp;B58+0&amp;"*",'Прайс-лист_Usystems'!S:S,0)),INDEX('Прайс-лист_Usystems'!D:D,MATCH(B58+0,'Прайс-лист_Usystems'!S:S,0)))),IFERROR(INDEX('Прайс-лист_Usystems'!D:D,MATCH("*"&amp;B58+0&amp;"*",'Прайс-лист_Usystems'!S:S,0)),INDEX('Прайс-лист_Usystems'!D:D,MATCH(B58+0,'Прайс-лист_Usystems'!S:S,0)))),""))</f>
        <v>1238497</v>
      </c>
      <c r="D58" s="28" t="str">
        <f>IF($C58="","",IFERROR(INDEX('Прайс-лист_Usystems'!$E:$E,MATCH($C58+0,'Прайс-лист_Usystems'!$D:$D,0)),""))</f>
        <v>USYSTEMS фланец стальной в ПП покрытии PN16 D160 '1С</v>
      </c>
      <c r="E58" s="28" t="str">
        <f>IF($C58="","",IFERROR(INDEX('Прайс-лист_Usystems'!$F:$F,MATCH($C58+0,'Прайс-лист_Usystems'!$D:$D,0)),""))</f>
        <v>SMART components</v>
      </c>
      <c r="F58" s="29" t="str">
        <f>IF($C58="","",IFERROR(INDEX('Прайс-лист_Usystems'!$I:$I,MATCH($C58+0,'Прайс-лист_Usystems'!$D:$D,0)),""))</f>
        <v>ШТ</v>
      </c>
      <c r="G58" s="37">
        <v>43</v>
      </c>
      <c r="H58" s="29">
        <f>IF($C58="","",IFERROR(ROUNDUP(G58/INDEX('Прайс-лист_Usystems'!$X:$X,MATCH($C58+0,'Прайс-лист_Usystems'!$D:$D,0)),0)*INDEX('Прайс-лист_Usystems'!$X:$X,MATCH($C58+0,'Прайс-лист_Usystems'!$D:$D,0)),""))</f>
        <v>43</v>
      </c>
      <c r="I58" s="62" t="str">
        <f>IF($C58="","",IFERROR(INDEX('Прайс-лист_Usystems'!$K:$K,MATCH($C58+0,'Прайс-лист_Usystems'!$D:$D,0)),""))</f>
        <v>По запросу</v>
      </c>
      <c r="J58" s="39">
        <v>0.2</v>
      </c>
      <c r="K58" s="32" t="str">
        <f t="shared" si="1"/>
        <v/>
      </c>
      <c r="L58" s="31" t="str">
        <f t="shared" si="0"/>
        <v/>
      </c>
      <c r="M58" s="65" t="str">
        <f>IF($C58="","",IFERROR(IF(INDEX('Прайс-лист_Usystems'!$V:$V,MATCH($C58+0,'Прайс-лист_Usystems'!$D:$D,0))=0,"",INDEX('Прайс-лист_Usystems'!$V:$V,MATCH($C58+0,'Прайс-лист_Usystems'!$D:$D,0))*$H58),""))</f>
        <v/>
      </c>
      <c r="N58" s="65" t="str">
        <f>IF($C58="","",IFERROR(IF(INDEX('Прайс-лист_Usystems'!$W:$W,MATCH($C58+0,'Прайс-лист_Usystems'!$D:$D,0))=0,"",INDEX('Прайс-лист_Usystems'!$W:$W,MATCH($C58+0,'Прайс-лист_Usystems'!$D:$D,0))*$H58),""))</f>
        <v/>
      </c>
    </row>
    <row r="59" spans="2:14" x14ac:dyDescent="0.5">
      <c r="B59" s="35">
        <v>1137053</v>
      </c>
      <c r="C59" s="40" cm="1">
        <f t="array" ref="C59">IF($B59="","",IFERROR(IFERROR(_xlfn.SWITCH(INDEX('Прайс-лист_Usystems'!$R:$R,MATCH($B59+0,'Прайс-лист_Usystems'!$D:$D,0)),"Регулярный ассортимент",B59,"Под заказ",B59,"Ограниченно доступен в пределах складских остатков",B59,IFERROR(INDEX('Прайс-лист_Usystems'!D:D,MATCH("*"&amp;B59+0&amp;"*",'Прайс-лист_Usystems'!S:S,0)),INDEX('Прайс-лист_Usystems'!D:D,MATCH(B59+0,'Прайс-лист_Usystems'!S:S,0)))),IFERROR(INDEX('Прайс-лист_Usystems'!D:D,MATCH("*"&amp;B59+0&amp;"*",'Прайс-лист_Usystems'!S:S,0)),INDEX('Прайс-лист_Usystems'!D:D,MATCH(B59+0,'Прайс-лист_Usystems'!S:S,0)))),""))</f>
        <v>1137053</v>
      </c>
      <c r="D59" s="28" t="str">
        <f>IF($C59="","",IFERROR(INDEX('Прайс-лист_Usystems'!$E:$E,MATCH($C59+0,'Прайс-лист_Usystems'!$D:$D,0)),""))</f>
        <v>Шлюз Zigbee LAN IT-499 '1С</v>
      </c>
      <c r="E59" s="28" t="str">
        <f>IF($C59="","",IFERROR(INDEX('Прайс-лист_Usystems'!$F:$F,MATCH($C59+0,'Прайс-лист_Usystems'!$D:$D,0)),""))</f>
        <v>Controls</v>
      </c>
      <c r="F59" s="29" t="str">
        <f>IF($C59="","",IFERROR(INDEX('Прайс-лист_Usystems'!$I:$I,MATCH($C59+0,'Прайс-лист_Usystems'!$D:$D,0)),""))</f>
        <v>ШТ</v>
      </c>
      <c r="G59" s="37">
        <v>44</v>
      </c>
      <c r="H59" s="29">
        <f>IF($C59="","",IFERROR(ROUNDUP(G59/INDEX('Прайс-лист_Usystems'!$X:$X,MATCH($C59+0,'Прайс-лист_Usystems'!$D:$D,0)),0)*INDEX('Прайс-лист_Usystems'!$X:$X,MATCH($C59+0,'Прайс-лист_Usystems'!$D:$D,0)),""))</f>
        <v>44</v>
      </c>
      <c r="I59" s="62">
        <f>IF($C59="","",IFERROR(INDEX('Прайс-лист_Usystems'!$K:$K,MATCH($C59+0,'Прайс-лист_Usystems'!$D:$D,0)),""))</f>
        <v>8900</v>
      </c>
      <c r="J59" s="39">
        <v>0.2</v>
      </c>
      <c r="K59" s="32">
        <f t="shared" si="1"/>
        <v>7120</v>
      </c>
      <c r="L59" s="31">
        <f t="shared" si="0"/>
        <v>313280</v>
      </c>
      <c r="M59" s="65" t="str">
        <f>IF($C59="","",IFERROR(IF(INDEX('Прайс-лист_Usystems'!$V:$V,MATCH($C59+0,'Прайс-лист_Usystems'!$D:$D,0))=0,"",INDEX('Прайс-лист_Usystems'!$V:$V,MATCH($C59+0,'Прайс-лист_Usystems'!$D:$D,0))*$H59),""))</f>
        <v/>
      </c>
      <c r="N59" s="65" t="str">
        <f>IF($C59="","",IFERROR(IF(INDEX('Прайс-лист_Usystems'!$W:$W,MATCH($C59+0,'Прайс-лист_Usystems'!$D:$D,0))=0,"",INDEX('Прайс-лист_Usystems'!$W:$W,MATCH($C59+0,'Прайс-лист_Usystems'!$D:$D,0))*$H59),""))</f>
        <v/>
      </c>
    </row>
    <row r="60" spans="2:14" ht="24.7" x14ac:dyDescent="0.5">
      <c r="B60" s="35">
        <v>1238231</v>
      </c>
      <c r="C60" s="40" cm="1">
        <f t="array" ref="C60">IF($B60="","",IFERROR(IFERROR(_xlfn.SWITCH(INDEX('Прайс-лист_Usystems'!$R:$R,MATCH($B60+0,'Прайс-лист_Usystems'!$D:$D,0)),"Регулярный ассортимент",B60,"Под заказ",B60,"Ограниченно доступен в пределах складских остатков",B60,IFERROR(INDEX('Прайс-лист_Usystems'!D:D,MATCH("*"&amp;B60+0&amp;"*",'Прайс-лист_Usystems'!S:S,0)),INDEX('Прайс-лист_Usystems'!D:D,MATCH(B60+0,'Прайс-лист_Usystems'!S:S,0)))),IFERROR(INDEX('Прайс-лист_Usystems'!D:D,MATCH("*"&amp;B60+0&amp;"*",'Прайс-лист_Usystems'!S:S,0)),INDEX('Прайс-лист_Usystems'!D:D,MATCH(B60+0,'Прайс-лист_Usystems'!S:S,0)))),""))</f>
        <v>1238231</v>
      </c>
      <c r="D60" s="28" t="str">
        <f>IF($C60="","",IFERROR(INDEX('Прайс-лист_Usystems'!$E:$E,MATCH($C60+0,'Прайс-лист_Usystems'!$D:$D,0)),""))</f>
        <v>USYSTEMS комплект системы управления для отопления и охлаждения '1С</v>
      </c>
      <c r="E60" s="28" t="str">
        <f>IF($C60="","",IFERROR(INDEX('Прайс-лист_Usystems'!$F:$F,MATCH($C60+0,'Прайс-лист_Usystems'!$D:$D,0)),""))</f>
        <v>Controls VLD</v>
      </c>
      <c r="F60" s="29" t="str">
        <f>IF($C60="","",IFERROR(INDEX('Прайс-лист_Usystems'!$I:$I,MATCH($C60+0,'Прайс-лист_Usystems'!$D:$D,0)),""))</f>
        <v>ШТ</v>
      </c>
      <c r="G60" s="37">
        <v>45</v>
      </c>
      <c r="H60" s="29">
        <f>IF($C60="","",IFERROR(ROUNDUP(G60/INDEX('Прайс-лист_Usystems'!$X:$X,MATCH($C60+0,'Прайс-лист_Usystems'!$D:$D,0)),0)*INDEX('Прайс-лист_Usystems'!$X:$X,MATCH($C60+0,'Прайс-лист_Usystems'!$D:$D,0)),""))</f>
        <v>45</v>
      </c>
      <c r="I60" s="62" t="str">
        <f>IF($C60="","",IFERROR(INDEX('Прайс-лист_Usystems'!$K:$K,MATCH($C60+0,'Прайс-лист_Usystems'!$D:$D,0)),""))</f>
        <v>По запросу</v>
      </c>
      <c r="J60" s="39">
        <v>0.2</v>
      </c>
      <c r="K60" s="32" t="str">
        <f t="shared" si="1"/>
        <v/>
      </c>
      <c r="L60" s="31" t="str">
        <f t="shared" si="0"/>
        <v/>
      </c>
      <c r="M60" s="65" t="str">
        <f>IF($C60="","",IFERROR(IF(INDEX('Прайс-лист_Usystems'!$V:$V,MATCH($C60+0,'Прайс-лист_Usystems'!$D:$D,0))=0,"",INDEX('Прайс-лист_Usystems'!$V:$V,MATCH($C60+0,'Прайс-лист_Usystems'!$D:$D,0))*$H60),""))</f>
        <v/>
      </c>
      <c r="N60" s="65">
        <f>IF($C60="","",IFERROR(IF(INDEX('Прайс-лист_Usystems'!$W:$W,MATCH($C60+0,'Прайс-лист_Usystems'!$D:$D,0))=0,"",INDEX('Прайс-лист_Usystems'!$W:$W,MATCH($C60+0,'Прайс-лист_Usystems'!$D:$D,0))*$H60),""))</f>
        <v>1.481535</v>
      </c>
    </row>
    <row r="61" spans="2:14" ht="24.7" x14ac:dyDescent="0.5">
      <c r="B61" s="35">
        <v>1238688</v>
      </c>
      <c r="C61" s="40" cm="1">
        <f t="array" ref="C61">IF($B61="","",IFERROR(IFERROR(_xlfn.SWITCH(INDEX('Прайс-лист_Usystems'!$R:$R,MATCH($B61+0,'Прайс-лист_Usystems'!$D:$D,0)),"Регулярный ассортимент",B61,"Под заказ",B61,"Ограниченно доступен в пределах складских остатков",B61,IFERROR(INDEX('Прайс-лист_Usystems'!D:D,MATCH("*"&amp;B61+0&amp;"*",'Прайс-лист_Usystems'!S:S,0)),INDEX('Прайс-лист_Usystems'!D:D,MATCH(B61+0,'Прайс-лист_Usystems'!S:S,0)))),IFERROR(INDEX('Прайс-лист_Usystems'!D:D,MATCH("*"&amp;B61+0&amp;"*",'Прайс-лист_Usystems'!S:S,0)),INDEX('Прайс-лист_Usystems'!D:D,MATCH(B61+0,'Прайс-лист_Usystems'!S:S,0)))),""))</f>
        <v>1238688</v>
      </c>
      <c r="D61" s="28" t="str">
        <f>IF($C61="","",IFERROR(INDEX('Прайс-лист_Usystems'!$E:$E,MATCH($C61+0,'Прайс-лист_Usystems'!$D:$D,0)),""))</f>
        <v>USYSTEMS комплект изоляции тройника для предизолированных труб 140/75 '1И</v>
      </c>
      <c r="E61" s="28" t="str">
        <f>IF($C61="","",IFERROR(INDEX('Прайс-лист_Usystems'!$F:$F,MATCH($C61+0,'Прайс-лист_Usystems'!$D:$D,0)),""))</f>
        <v>PHC components</v>
      </c>
      <c r="F61" s="29" t="str">
        <f>IF($C61="","",IFERROR(INDEX('Прайс-лист_Usystems'!$I:$I,MATCH($C61+0,'Прайс-лист_Usystems'!$D:$D,0)),""))</f>
        <v>ШТ</v>
      </c>
      <c r="G61" s="37">
        <v>46</v>
      </c>
      <c r="H61" s="29">
        <f>IF($C61="","",IFERROR(ROUNDUP(G61/INDEX('Прайс-лист_Usystems'!$X:$X,MATCH($C61+0,'Прайс-лист_Usystems'!$D:$D,0)),0)*INDEX('Прайс-лист_Usystems'!$X:$X,MATCH($C61+0,'Прайс-лист_Usystems'!$D:$D,0)),""))</f>
        <v>46</v>
      </c>
      <c r="I61" s="62">
        <f>IF($C61="","",IFERROR(INDEX('Прайс-лист_Usystems'!$K:$K,MATCH($C61+0,'Прайс-лист_Usystems'!$D:$D,0)),""))</f>
        <v>62222</v>
      </c>
      <c r="J61" s="39">
        <v>0.2</v>
      </c>
      <c r="K61" s="32">
        <f t="shared" si="1"/>
        <v>49777.599999999999</v>
      </c>
      <c r="L61" s="31">
        <f t="shared" si="0"/>
        <v>2289769.6</v>
      </c>
      <c r="M61" s="65" t="str">
        <f>IF($C61="","",IFERROR(IF(INDEX('Прайс-лист_Usystems'!$V:$V,MATCH($C61+0,'Прайс-лист_Usystems'!$D:$D,0))=0,"",INDEX('Прайс-лист_Usystems'!$V:$V,MATCH($C61+0,'Прайс-лист_Usystems'!$D:$D,0))*$H61),""))</f>
        <v/>
      </c>
      <c r="N61" s="65" t="str">
        <f>IF($C61="","",IFERROR(IF(INDEX('Прайс-лист_Usystems'!$W:$W,MATCH($C61+0,'Прайс-лист_Usystems'!$D:$D,0))=0,"",INDEX('Прайс-лист_Usystems'!$W:$W,MATCH($C61+0,'Прайс-лист_Usystems'!$D:$D,0))*$H61),""))</f>
        <v/>
      </c>
    </row>
    <row r="62" spans="2:14" x14ac:dyDescent="0.5">
      <c r="B62" s="35"/>
      <c r="C62" s="40" t="str" cm="1">
        <f t="array" ref="C62">IF($B62="","",IFERROR(IFERROR(_xlfn.SWITCH(INDEX('Прайс-лист_Usystems'!$R:$R,MATCH($B62+0,'Прайс-лист_Usystems'!$D:$D,0)),"Регулярный ассортимент",B62,"Под заказ",B62,"Ограниченно доступен в пределах складских остатков",B62,IFERROR(INDEX('Прайс-лист_Usystems'!D:D,MATCH("*"&amp;B62+0&amp;"*",'Прайс-лист_Usystems'!S:S,0)),INDEX('Прайс-лист_Usystems'!D:D,MATCH(B62+0,'Прайс-лист_Usystems'!S:S,0)))),IFERROR(INDEX('Прайс-лист_Usystems'!D:D,MATCH("*"&amp;B62+0&amp;"*",'Прайс-лист_Usystems'!S:S,0)),INDEX('Прайс-лист_Usystems'!D:D,MATCH(B62+0,'Прайс-лист_Usystems'!S:S,0)))),""))</f>
        <v/>
      </c>
      <c r="D62" s="28" t="str">
        <f>IF($C62="","",IFERROR(INDEX('Прайс-лист_Usystems'!$E:$E,MATCH($C62+0,'Прайс-лист_Usystems'!$D:$D,0)),""))</f>
        <v/>
      </c>
      <c r="E62" s="28" t="str">
        <f>IF($C62="","",IFERROR(INDEX('Прайс-лист_Usystems'!$F:$F,MATCH($C62+0,'Прайс-лист_Usystems'!$D:$D,0)),""))</f>
        <v/>
      </c>
      <c r="F62" s="29" t="str">
        <f>IF($C62="","",IFERROR(INDEX('Прайс-лист_Usystems'!$I:$I,MATCH($C62+0,'Прайс-лист_Usystems'!$D:$D,0)),""))</f>
        <v/>
      </c>
      <c r="G62" s="34"/>
      <c r="H62" s="29" t="str">
        <f>IF($C62="","",IFERROR(ROUNDUP(G62/INDEX('Прайс-лист_Usystems'!$X:$X,MATCH($C62+0,'Прайс-лист_Usystems'!$D:$D,0)),0)*INDEX('Прайс-лист_Usystems'!$X:$X,MATCH($C62+0,'Прайс-лист_Usystems'!$D:$D,0)),""))</f>
        <v/>
      </c>
      <c r="I62" s="62" t="str">
        <f>IF($C62="","",IFERROR(INDEX('Прайс-лист_Usystems'!$K:$K,MATCH($C62+0,'Прайс-лист_Usystems'!$D:$D,0)),""))</f>
        <v/>
      </c>
      <c r="J62" s="36"/>
      <c r="K62" s="32" t="str">
        <f t="shared" si="1"/>
        <v/>
      </c>
      <c r="L62" s="31" t="str">
        <f t="shared" si="0"/>
        <v/>
      </c>
      <c r="M62" s="65" t="str">
        <f>IF($C62="","",IFERROR(IF(INDEX('Прайс-лист_Usystems'!$V:$V,MATCH($C62+0,'Прайс-лист_Usystems'!$D:$D,0))=0,"",INDEX('Прайс-лист_Usystems'!$V:$V,MATCH($C62+0,'Прайс-лист_Usystems'!$D:$D,0))*$H62),""))</f>
        <v/>
      </c>
      <c r="N62" s="65" t="str">
        <f>IF($C62="","",IFERROR(IF(INDEX('Прайс-лист_Usystems'!$W:$W,MATCH($C62+0,'Прайс-лист_Usystems'!$D:$D,0))=0,"",INDEX('Прайс-лист_Usystems'!$W:$W,MATCH($C62+0,'Прайс-лист_Usystems'!$D:$D,0))*$H62),""))</f>
        <v/>
      </c>
    </row>
    <row r="63" spans="2:14" x14ac:dyDescent="0.5">
      <c r="B63" s="35"/>
      <c r="C63" s="40" t="str" cm="1">
        <f t="array" ref="C63">IF($B63="","",IFERROR(IFERROR(_xlfn.SWITCH(INDEX('Прайс-лист_Usystems'!$R:$R,MATCH($B63+0,'Прайс-лист_Usystems'!$D:$D,0)),"Регулярный ассортимент",B63,"Под заказ",B63,"Ограниченно доступен в пределах складских остатков",B63,IFERROR(INDEX('Прайс-лист_Usystems'!D:D,MATCH("*"&amp;B63+0&amp;"*",'Прайс-лист_Usystems'!S:S,0)),INDEX('Прайс-лист_Usystems'!D:D,MATCH(B63+0,'Прайс-лист_Usystems'!S:S,0)))),IFERROR(INDEX('Прайс-лист_Usystems'!D:D,MATCH("*"&amp;B63+0&amp;"*",'Прайс-лист_Usystems'!S:S,0)),INDEX('Прайс-лист_Usystems'!D:D,MATCH(B63+0,'Прайс-лист_Usystems'!S:S,0)))),""))</f>
        <v/>
      </c>
      <c r="D63" s="28" t="str">
        <f>IF($C63="","",IFERROR(INDEX('Прайс-лист_Usystems'!$E:$E,MATCH($C63+0,'Прайс-лист_Usystems'!$D:$D,0)),""))</f>
        <v/>
      </c>
      <c r="E63" s="28" t="str">
        <f>IF($C63="","",IFERROR(INDEX('Прайс-лист_Usystems'!$F:$F,MATCH($C63+0,'Прайс-лист_Usystems'!$D:$D,0)),""))</f>
        <v/>
      </c>
      <c r="F63" s="29" t="str">
        <f>IF($C63="","",IFERROR(INDEX('Прайс-лист_Usystems'!$I:$I,MATCH($C63+0,'Прайс-лист_Usystems'!$D:$D,0)),""))</f>
        <v/>
      </c>
      <c r="G63" s="34"/>
      <c r="H63" s="29" t="str">
        <f>IF($C63="","",IFERROR(ROUNDUP(G63/INDEX('Прайс-лист_Usystems'!$X:$X,MATCH($C63+0,'Прайс-лист_Usystems'!$D:$D,0)),0)*INDEX('Прайс-лист_Usystems'!$X:$X,MATCH($C63+0,'Прайс-лист_Usystems'!$D:$D,0)),""))</f>
        <v/>
      </c>
      <c r="I63" s="62" t="str">
        <f>IF($C63="","",IFERROR(INDEX('Прайс-лист_Usystems'!$K:$K,MATCH($C63+0,'Прайс-лист_Usystems'!$D:$D,0)),""))</f>
        <v/>
      </c>
      <c r="J63" s="36"/>
      <c r="K63" s="32" t="str">
        <f t="shared" si="1"/>
        <v/>
      </c>
      <c r="L63" s="31" t="str">
        <f t="shared" si="0"/>
        <v/>
      </c>
      <c r="M63" s="65" t="str">
        <f>IF($C63="","",IFERROR(IF(INDEX('Прайс-лист_Usystems'!$V:$V,MATCH($C63+0,'Прайс-лист_Usystems'!$D:$D,0))=0,"",INDEX('Прайс-лист_Usystems'!$V:$V,MATCH($C63+0,'Прайс-лист_Usystems'!$D:$D,0))*$H63),""))</f>
        <v/>
      </c>
      <c r="N63" s="65" t="str">
        <f>IF($C63="","",IFERROR(IF(INDEX('Прайс-лист_Usystems'!$W:$W,MATCH($C63+0,'Прайс-лист_Usystems'!$D:$D,0))=0,"",INDEX('Прайс-лист_Usystems'!$W:$W,MATCH($C63+0,'Прайс-лист_Usystems'!$D:$D,0))*$H63),""))</f>
        <v/>
      </c>
    </row>
    <row r="64" spans="2:14" x14ac:dyDescent="0.5">
      <c r="B64" s="35"/>
      <c r="C64" s="40" t="str" cm="1">
        <f t="array" ref="C64">IF($B64="","",IFERROR(IFERROR(_xlfn.SWITCH(INDEX('Прайс-лист_Usystems'!$R:$R,MATCH($B64+0,'Прайс-лист_Usystems'!$D:$D,0)),"Регулярный ассортимент",B64,"Под заказ",B64,"Ограниченно доступен в пределах складских остатков",B64,IFERROR(INDEX('Прайс-лист_Usystems'!D:D,MATCH("*"&amp;B64+0&amp;"*",'Прайс-лист_Usystems'!S:S,0)),INDEX('Прайс-лист_Usystems'!D:D,MATCH(B64+0,'Прайс-лист_Usystems'!S:S,0)))),IFERROR(INDEX('Прайс-лист_Usystems'!D:D,MATCH("*"&amp;B64+0&amp;"*",'Прайс-лист_Usystems'!S:S,0)),INDEX('Прайс-лист_Usystems'!D:D,MATCH(B64+0,'Прайс-лист_Usystems'!S:S,0)))),""))</f>
        <v/>
      </c>
      <c r="D64" s="28" t="str">
        <f>IF($C64="","",IFERROR(INDEX('Прайс-лист_Usystems'!$E:$E,MATCH($C64+0,'Прайс-лист_Usystems'!$D:$D,0)),""))</f>
        <v/>
      </c>
      <c r="E64" s="28" t="str">
        <f>IF($C64="","",IFERROR(INDEX('Прайс-лист_Usystems'!$F:$F,MATCH($C64+0,'Прайс-лист_Usystems'!$D:$D,0)),""))</f>
        <v/>
      </c>
      <c r="F64" s="29" t="str">
        <f>IF($C64="","",IFERROR(INDEX('Прайс-лист_Usystems'!$I:$I,MATCH($C64+0,'Прайс-лист_Usystems'!$D:$D,0)),""))</f>
        <v/>
      </c>
      <c r="G64" s="34"/>
      <c r="H64" s="29" t="str">
        <f>IF($C64="","",IFERROR(ROUNDUP(G64/INDEX('Прайс-лист_Usystems'!$X:$X,MATCH($C64+0,'Прайс-лист_Usystems'!$D:$D,0)),0)*INDEX('Прайс-лист_Usystems'!$X:$X,MATCH($C64+0,'Прайс-лист_Usystems'!$D:$D,0)),""))</f>
        <v/>
      </c>
      <c r="I64" s="62" t="str">
        <f>IF($C64="","",IFERROR(INDEX('Прайс-лист_Usystems'!$K:$K,MATCH($C64+0,'Прайс-лист_Usystems'!$D:$D,0)),""))</f>
        <v/>
      </c>
      <c r="J64" s="36"/>
      <c r="K64" s="32" t="str">
        <f t="shared" si="1"/>
        <v/>
      </c>
      <c r="L64" s="31" t="str">
        <f t="shared" si="0"/>
        <v/>
      </c>
      <c r="M64" s="65" t="str">
        <f>IF($C64="","",IFERROR(IF(INDEX('Прайс-лист_Usystems'!$V:$V,MATCH($C64+0,'Прайс-лист_Usystems'!$D:$D,0))=0,"",INDEX('Прайс-лист_Usystems'!$V:$V,MATCH($C64+0,'Прайс-лист_Usystems'!$D:$D,0))*$H64),""))</f>
        <v/>
      </c>
      <c r="N64" s="65" t="str">
        <f>IF($C64="","",IFERROR(IF(INDEX('Прайс-лист_Usystems'!$W:$W,MATCH($C64+0,'Прайс-лист_Usystems'!$D:$D,0))=0,"",INDEX('Прайс-лист_Usystems'!$W:$W,MATCH($C64+0,'Прайс-лист_Usystems'!$D:$D,0))*$H64),""))</f>
        <v/>
      </c>
    </row>
    <row r="65" spans="2:14" x14ac:dyDescent="0.5">
      <c r="B65" s="35"/>
      <c r="C65" s="40" t="str" cm="1">
        <f t="array" ref="C65">IF($B65="","",IFERROR(IFERROR(_xlfn.SWITCH(INDEX('Прайс-лист_Usystems'!$R:$R,MATCH($B65+0,'Прайс-лист_Usystems'!$D:$D,0)),"Регулярный ассортимент",B65,"Под заказ",B65,"Ограниченно доступен в пределах складских остатков",B65,IFERROR(INDEX('Прайс-лист_Usystems'!D:D,MATCH("*"&amp;B65+0&amp;"*",'Прайс-лист_Usystems'!S:S,0)),INDEX('Прайс-лист_Usystems'!D:D,MATCH(B65+0,'Прайс-лист_Usystems'!S:S,0)))),IFERROR(INDEX('Прайс-лист_Usystems'!D:D,MATCH("*"&amp;B65+0&amp;"*",'Прайс-лист_Usystems'!S:S,0)),INDEX('Прайс-лист_Usystems'!D:D,MATCH(B65+0,'Прайс-лист_Usystems'!S:S,0)))),""))</f>
        <v/>
      </c>
      <c r="D65" s="28" t="str">
        <f>IF($C65="","",IFERROR(INDEX('Прайс-лист_Usystems'!$E:$E,MATCH($C65+0,'Прайс-лист_Usystems'!$D:$D,0)),""))</f>
        <v/>
      </c>
      <c r="E65" s="28" t="str">
        <f>IF($C65="","",IFERROR(INDEX('Прайс-лист_Usystems'!$F:$F,MATCH($C65+0,'Прайс-лист_Usystems'!$D:$D,0)),""))</f>
        <v/>
      </c>
      <c r="F65" s="29" t="str">
        <f>IF($C65="","",IFERROR(INDEX('Прайс-лист_Usystems'!$I:$I,MATCH($C65+0,'Прайс-лист_Usystems'!$D:$D,0)),""))</f>
        <v/>
      </c>
      <c r="G65" s="34"/>
      <c r="H65" s="29" t="str">
        <f>IF($C65="","",IFERROR(ROUNDUP(G65/INDEX('Прайс-лист_Usystems'!$X:$X,MATCH($C65+0,'Прайс-лист_Usystems'!$D:$D,0)),0)*INDEX('Прайс-лист_Usystems'!$X:$X,MATCH($C65+0,'Прайс-лист_Usystems'!$D:$D,0)),""))</f>
        <v/>
      </c>
      <c r="I65" s="62" t="str">
        <f>IF($C65="","",IFERROR(INDEX('Прайс-лист_Usystems'!$K:$K,MATCH($C65+0,'Прайс-лист_Usystems'!$D:$D,0)),""))</f>
        <v/>
      </c>
      <c r="J65" s="36"/>
      <c r="K65" s="32" t="str">
        <f t="shared" si="1"/>
        <v/>
      </c>
      <c r="L65" s="31" t="str">
        <f t="shared" si="0"/>
        <v/>
      </c>
      <c r="M65" s="65" t="str">
        <f>IF($C65="","",IFERROR(IF(INDEX('Прайс-лист_Usystems'!$V:$V,MATCH($C65+0,'Прайс-лист_Usystems'!$D:$D,0))=0,"",INDEX('Прайс-лист_Usystems'!$V:$V,MATCH($C65+0,'Прайс-лист_Usystems'!$D:$D,0))*$H65),""))</f>
        <v/>
      </c>
      <c r="N65" s="65" t="str">
        <f>IF($C65="","",IFERROR(IF(INDEX('Прайс-лист_Usystems'!$W:$W,MATCH($C65+0,'Прайс-лист_Usystems'!$D:$D,0))=0,"",INDEX('Прайс-лист_Usystems'!$W:$W,MATCH($C65+0,'Прайс-лист_Usystems'!$D:$D,0))*$H65),""))</f>
        <v/>
      </c>
    </row>
    <row r="66" spans="2:14" x14ac:dyDescent="0.5">
      <c r="B66" s="35"/>
      <c r="C66" s="40" t="str" cm="1">
        <f t="array" ref="C66">IF($B66="","",IFERROR(IFERROR(_xlfn.SWITCH(INDEX('Прайс-лист_Usystems'!$R:$R,MATCH($B66+0,'Прайс-лист_Usystems'!$D:$D,0)),"Регулярный ассортимент",B66,"Под заказ",B66,"Ограниченно доступен в пределах складских остатков",B66,IFERROR(INDEX('Прайс-лист_Usystems'!D:D,MATCH("*"&amp;B66+0&amp;"*",'Прайс-лист_Usystems'!S:S,0)),INDEX('Прайс-лист_Usystems'!D:D,MATCH(B66+0,'Прайс-лист_Usystems'!S:S,0)))),IFERROR(INDEX('Прайс-лист_Usystems'!D:D,MATCH("*"&amp;B66+0&amp;"*",'Прайс-лист_Usystems'!S:S,0)),INDEX('Прайс-лист_Usystems'!D:D,MATCH(B66+0,'Прайс-лист_Usystems'!S:S,0)))),""))</f>
        <v/>
      </c>
      <c r="D66" s="28" t="str">
        <f>IF($C66="","",IFERROR(INDEX('Прайс-лист_Usystems'!$E:$E,MATCH($C66+0,'Прайс-лист_Usystems'!$D:$D,0)),""))</f>
        <v/>
      </c>
      <c r="E66" s="28" t="str">
        <f>IF($C66="","",IFERROR(INDEX('Прайс-лист_Usystems'!$F:$F,MATCH($C66+0,'Прайс-лист_Usystems'!$D:$D,0)),""))</f>
        <v/>
      </c>
      <c r="F66" s="29" t="str">
        <f>IF($C66="","",IFERROR(INDEX('Прайс-лист_Usystems'!$I:$I,MATCH($C66+0,'Прайс-лист_Usystems'!$D:$D,0)),""))</f>
        <v/>
      </c>
      <c r="G66" s="34"/>
      <c r="H66" s="29" t="str">
        <f>IF($C66="","",IFERROR(ROUNDUP(G66/INDEX('Прайс-лист_Usystems'!$X:$X,MATCH($C66+0,'Прайс-лист_Usystems'!$D:$D,0)),0)*INDEX('Прайс-лист_Usystems'!$X:$X,MATCH($C66+0,'Прайс-лист_Usystems'!$D:$D,0)),""))</f>
        <v/>
      </c>
      <c r="I66" s="62" t="str">
        <f>IF($C66="","",IFERROR(INDEX('Прайс-лист_Usystems'!$K:$K,MATCH($C66+0,'Прайс-лист_Usystems'!$D:$D,0)),""))</f>
        <v/>
      </c>
      <c r="J66" s="36"/>
      <c r="K66" s="32" t="str">
        <f t="shared" si="1"/>
        <v/>
      </c>
      <c r="L66" s="31" t="str">
        <f t="shared" si="0"/>
        <v/>
      </c>
      <c r="M66" s="65" t="str">
        <f>IF($C66="","",IFERROR(IF(INDEX('Прайс-лист_Usystems'!$V:$V,MATCH($C66+0,'Прайс-лист_Usystems'!$D:$D,0))=0,"",INDEX('Прайс-лист_Usystems'!$V:$V,MATCH($C66+0,'Прайс-лист_Usystems'!$D:$D,0))*$H66),""))</f>
        <v/>
      </c>
      <c r="N66" s="65" t="str">
        <f>IF($C66="","",IFERROR(IF(INDEX('Прайс-лист_Usystems'!$W:$W,MATCH($C66+0,'Прайс-лист_Usystems'!$D:$D,0))=0,"",INDEX('Прайс-лист_Usystems'!$W:$W,MATCH($C66+0,'Прайс-лист_Usystems'!$D:$D,0))*$H66),""))</f>
        <v/>
      </c>
    </row>
    <row r="67" spans="2:14" x14ac:dyDescent="0.5">
      <c r="B67" s="35"/>
      <c r="C67" s="40" t="str" cm="1">
        <f t="array" ref="C67">IF($B67="","",IFERROR(IFERROR(_xlfn.SWITCH(INDEX('Прайс-лист_Usystems'!$R:$R,MATCH($B67+0,'Прайс-лист_Usystems'!$D:$D,0)),"Регулярный ассортимент",B67,"Под заказ",B67,"Ограниченно доступен в пределах складских остатков",B67,IFERROR(INDEX('Прайс-лист_Usystems'!D:D,MATCH("*"&amp;B67+0&amp;"*",'Прайс-лист_Usystems'!S:S,0)),INDEX('Прайс-лист_Usystems'!D:D,MATCH(B67+0,'Прайс-лист_Usystems'!S:S,0)))),IFERROR(INDEX('Прайс-лист_Usystems'!D:D,MATCH("*"&amp;B67+0&amp;"*",'Прайс-лист_Usystems'!S:S,0)),INDEX('Прайс-лист_Usystems'!D:D,MATCH(B67+0,'Прайс-лист_Usystems'!S:S,0)))),""))</f>
        <v/>
      </c>
      <c r="D67" s="28" t="str">
        <f>IF($C67="","",IFERROR(INDEX('Прайс-лист_Usystems'!$E:$E,MATCH($C67+0,'Прайс-лист_Usystems'!$D:$D,0)),""))</f>
        <v/>
      </c>
      <c r="E67" s="28" t="str">
        <f>IF($C67="","",IFERROR(INDEX('Прайс-лист_Usystems'!$F:$F,MATCH($C67+0,'Прайс-лист_Usystems'!$D:$D,0)),""))</f>
        <v/>
      </c>
      <c r="F67" s="29" t="str">
        <f>IF($C67="","",IFERROR(INDEX('Прайс-лист_Usystems'!$I:$I,MATCH($C67+0,'Прайс-лист_Usystems'!$D:$D,0)),""))</f>
        <v/>
      </c>
      <c r="G67" s="34"/>
      <c r="H67" s="29" t="str">
        <f>IF($C67="","",IFERROR(ROUNDUP(G67/INDEX('Прайс-лист_Usystems'!$X:$X,MATCH($C67+0,'Прайс-лист_Usystems'!$D:$D,0)),0)*INDEX('Прайс-лист_Usystems'!$X:$X,MATCH($C67+0,'Прайс-лист_Usystems'!$D:$D,0)),""))</f>
        <v/>
      </c>
      <c r="I67" s="62" t="str">
        <f>IF($C67="","",IFERROR(INDEX('Прайс-лист_Usystems'!$K:$K,MATCH($C67+0,'Прайс-лист_Usystems'!$D:$D,0)),""))</f>
        <v/>
      </c>
      <c r="J67" s="36"/>
      <c r="K67" s="32" t="str">
        <f t="shared" si="1"/>
        <v/>
      </c>
      <c r="L67" s="31" t="str">
        <f t="shared" si="0"/>
        <v/>
      </c>
      <c r="M67" s="65" t="str">
        <f>IF($C67="","",IFERROR(IF(INDEX('Прайс-лист_Usystems'!$V:$V,MATCH($C67+0,'Прайс-лист_Usystems'!$D:$D,0))=0,"",INDEX('Прайс-лист_Usystems'!$V:$V,MATCH($C67+0,'Прайс-лист_Usystems'!$D:$D,0))*$H67),""))</f>
        <v/>
      </c>
      <c r="N67" s="65" t="str">
        <f>IF($C67="","",IFERROR(IF(INDEX('Прайс-лист_Usystems'!$W:$W,MATCH($C67+0,'Прайс-лист_Usystems'!$D:$D,0))=0,"",INDEX('Прайс-лист_Usystems'!$W:$W,MATCH($C67+0,'Прайс-лист_Usystems'!$D:$D,0))*$H67),""))</f>
        <v/>
      </c>
    </row>
    <row r="68" spans="2:14" x14ac:dyDescent="0.5">
      <c r="B68" s="35"/>
      <c r="C68" s="40" t="str" cm="1">
        <f t="array" ref="C68">IF($B68="","",IFERROR(IFERROR(_xlfn.SWITCH(INDEX('Прайс-лист_Usystems'!$R:$R,MATCH($B68+0,'Прайс-лист_Usystems'!$D:$D,0)),"Регулярный ассортимент",B68,"Под заказ",B68,"Ограниченно доступен в пределах складских остатков",B68,IFERROR(INDEX('Прайс-лист_Usystems'!D:D,MATCH("*"&amp;B68+0&amp;"*",'Прайс-лист_Usystems'!S:S,0)),INDEX('Прайс-лист_Usystems'!D:D,MATCH(B68+0,'Прайс-лист_Usystems'!S:S,0)))),IFERROR(INDEX('Прайс-лист_Usystems'!D:D,MATCH("*"&amp;B68+0&amp;"*",'Прайс-лист_Usystems'!S:S,0)),INDEX('Прайс-лист_Usystems'!D:D,MATCH(B68+0,'Прайс-лист_Usystems'!S:S,0)))),""))</f>
        <v/>
      </c>
      <c r="D68" s="28" t="str">
        <f>IF($C68="","",IFERROR(INDEX('Прайс-лист_Usystems'!$E:$E,MATCH($C68+0,'Прайс-лист_Usystems'!$D:$D,0)),""))</f>
        <v/>
      </c>
      <c r="E68" s="28" t="str">
        <f>IF($C68="","",IFERROR(INDEX('Прайс-лист_Usystems'!$F:$F,MATCH($C68+0,'Прайс-лист_Usystems'!$D:$D,0)),""))</f>
        <v/>
      </c>
      <c r="F68" s="29" t="str">
        <f>IF($C68="","",IFERROR(INDEX('Прайс-лист_Usystems'!$I:$I,MATCH($C68+0,'Прайс-лист_Usystems'!$D:$D,0)),""))</f>
        <v/>
      </c>
      <c r="G68" s="34"/>
      <c r="H68" s="29" t="str">
        <f>IF($C68="","",IFERROR(ROUNDUP(G68/INDEX('Прайс-лист_Usystems'!$X:$X,MATCH($C68+0,'Прайс-лист_Usystems'!$D:$D,0)),0)*INDEX('Прайс-лист_Usystems'!$X:$X,MATCH($C68+0,'Прайс-лист_Usystems'!$D:$D,0)),""))</f>
        <v/>
      </c>
      <c r="I68" s="62" t="str">
        <f>IF($C68="","",IFERROR(INDEX('Прайс-лист_Usystems'!$K:$K,MATCH($C68+0,'Прайс-лист_Usystems'!$D:$D,0)),""))</f>
        <v/>
      </c>
      <c r="J68" s="36"/>
      <c r="K68" s="32" t="str">
        <f t="shared" si="1"/>
        <v/>
      </c>
      <c r="L68" s="31" t="str">
        <f t="shared" si="0"/>
        <v/>
      </c>
      <c r="M68" s="65" t="str">
        <f>IF($C68="","",IFERROR(IF(INDEX('Прайс-лист_Usystems'!$V:$V,MATCH($C68+0,'Прайс-лист_Usystems'!$D:$D,0))=0,"",INDEX('Прайс-лист_Usystems'!$V:$V,MATCH($C68+0,'Прайс-лист_Usystems'!$D:$D,0))*$H68),""))</f>
        <v/>
      </c>
      <c r="N68" s="65" t="str">
        <f>IF($C68="","",IFERROR(IF(INDEX('Прайс-лист_Usystems'!$W:$W,MATCH($C68+0,'Прайс-лист_Usystems'!$D:$D,0))=0,"",INDEX('Прайс-лист_Usystems'!$W:$W,MATCH($C68+0,'Прайс-лист_Usystems'!$D:$D,0))*$H68),""))</f>
        <v/>
      </c>
    </row>
    <row r="69" spans="2:14" x14ac:dyDescent="0.5">
      <c r="B69" s="35"/>
      <c r="C69" s="40" t="str" cm="1">
        <f t="array" ref="C69">IF($B69="","",IFERROR(IFERROR(_xlfn.SWITCH(INDEX('Прайс-лист_Usystems'!$R:$R,MATCH($B69+0,'Прайс-лист_Usystems'!$D:$D,0)),"Регулярный ассортимент",B69,"Под заказ",B69,"Ограниченно доступен в пределах складских остатков",B69,IFERROR(INDEX('Прайс-лист_Usystems'!D:D,MATCH("*"&amp;B69+0&amp;"*",'Прайс-лист_Usystems'!S:S,0)),INDEX('Прайс-лист_Usystems'!D:D,MATCH(B69+0,'Прайс-лист_Usystems'!S:S,0)))),IFERROR(INDEX('Прайс-лист_Usystems'!D:D,MATCH("*"&amp;B69+0&amp;"*",'Прайс-лист_Usystems'!S:S,0)),INDEX('Прайс-лист_Usystems'!D:D,MATCH(B69+0,'Прайс-лист_Usystems'!S:S,0)))),""))</f>
        <v/>
      </c>
      <c r="D69" s="28" t="str">
        <f>IF($C69="","",IFERROR(INDEX('Прайс-лист_Usystems'!$E:$E,MATCH($C69+0,'Прайс-лист_Usystems'!$D:$D,0)),""))</f>
        <v/>
      </c>
      <c r="E69" s="28" t="str">
        <f>IF($C69="","",IFERROR(INDEX('Прайс-лист_Usystems'!$F:$F,MATCH($C69+0,'Прайс-лист_Usystems'!$D:$D,0)),""))</f>
        <v/>
      </c>
      <c r="F69" s="29" t="str">
        <f>IF($C69="","",IFERROR(INDEX('Прайс-лист_Usystems'!$I:$I,MATCH($C69+0,'Прайс-лист_Usystems'!$D:$D,0)),""))</f>
        <v/>
      </c>
      <c r="G69" s="34"/>
      <c r="H69" s="29" t="str">
        <f>IF($C69="","",IFERROR(ROUNDUP(G69/INDEX('Прайс-лист_Usystems'!$X:$X,MATCH($C69+0,'Прайс-лист_Usystems'!$D:$D,0)),0)*INDEX('Прайс-лист_Usystems'!$X:$X,MATCH($C69+0,'Прайс-лист_Usystems'!$D:$D,0)),""))</f>
        <v/>
      </c>
      <c r="I69" s="62" t="str">
        <f>IF($C69="","",IFERROR(INDEX('Прайс-лист_Usystems'!$K:$K,MATCH($C69+0,'Прайс-лист_Usystems'!$D:$D,0)),""))</f>
        <v/>
      </c>
      <c r="J69" s="36"/>
      <c r="K69" s="32" t="str">
        <f t="shared" si="1"/>
        <v/>
      </c>
      <c r="L69" s="31" t="str">
        <f t="shared" si="0"/>
        <v/>
      </c>
      <c r="M69" s="65" t="str">
        <f>IF($C69="","",IFERROR(IF(INDEX('Прайс-лист_Usystems'!$V:$V,MATCH($C69+0,'Прайс-лист_Usystems'!$D:$D,0))=0,"",INDEX('Прайс-лист_Usystems'!$V:$V,MATCH($C69+0,'Прайс-лист_Usystems'!$D:$D,0))*$H69),""))</f>
        <v/>
      </c>
      <c r="N69" s="65" t="str">
        <f>IF($C69="","",IFERROR(IF(INDEX('Прайс-лист_Usystems'!$W:$W,MATCH($C69+0,'Прайс-лист_Usystems'!$D:$D,0))=0,"",INDEX('Прайс-лист_Usystems'!$W:$W,MATCH($C69+0,'Прайс-лист_Usystems'!$D:$D,0))*$H69),""))</f>
        <v/>
      </c>
    </row>
    <row r="70" spans="2:14" x14ac:dyDescent="0.5">
      <c r="B70" s="35"/>
      <c r="C70" s="40" t="str" cm="1">
        <f t="array" ref="C70">IF($B70="","",IFERROR(IFERROR(_xlfn.SWITCH(INDEX('Прайс-лист_Usystems'!$R:$R,MATCH($B70+0,'Прайс-лист_Usystems'!$D:$D,0)),"Регулярный ассортимент",B70,"Под заказ",B70,"Ограниченно доступен в пределах складских остатков",B70,IFERROR(INDEX('Прайс-лист_Usystems'!D:D,MATCH("*"&amp;B70+0&amp;"*",'Прайс-лист_Usystems'!S:S,0)),INDEX('Прайс-лист_Usystems'!D:D,MATCH(B70+0,'Прайс-лист_Usystems'!S:S,0)))),IFERROR(INDEX('Прайс-лист_Usystems'!D:D,MATCH("*"&amp;B70+0&amp;"*",'Прайс-лист_Usystems'!S:S,0)),INDEX('Прайс-лист_Usystems'!D:D,MATCH(B70+0,'Прайс-лист_Usystems'!S:S,0)))),""))</f>
        <v/>
      </c>
      <c r="D70" s="28" t="str">
        <f>IF($C70="","",IFERROR(INDEX('Прайс-лист_Usystems'!$E:$E,MATCH($C70+0,'Прайс-лист_Usystems'!$D:$D,0)),""))</f>
        <v/>
      </c>
      <c r="E70" s="28" t="str">
        <f>IF($C70="","",IFERROR(INDEX('Прайс-лист_Usystems'!$F:$F,MATCH($C70+0,'Прайс-лист_Usystems'!$D:$D,0)),""))</f>
        <v/>
      </c>
      <c r="F70" s="29" t="str">
        <f>IF($C70="","",IFERROR(INDEX('Прайс-лист_Usystems'!$I:$I,MATCH($C70+0,'Прайс-лист_Usystems'!$D:$D,0)),""))</f>
        <v/>
      </c>
      <c r="G70" s="34"/>
      <c r="H70" s="29" t="str">
        <f>IF($C70="","",IFERROR(ROUNDUP(G70/INDEX('Прайс-лист_Usystems'!$X:$X,MATCH($C70+0,'Прайс-лист_Usystems'!$D:$D,0)),0)*INDEX('Прайс-лист_Usystems'!$X:$X,MATCH($C70+0,'Прайс-лист_Usystems'!$D:$D,0)),""))</f>
        <v/>
      </c>
      <c r="I70" s="62" t="str">
        <f>IF($C70="","",IFERROR(INDEX('Прайс-лист_Usystems'!$K:$K,MATCH($C70+0,'Прайс-лист_Usystems'!$D:$D,0)),""))</f>
        <v/>
      </c>
      <c r="J70" s="36"/>
      <c r="K70" s="32" t="str">
        <f t="shared" si="1"/>
        <v/>
      </c>
      <c r="L70" s="31" t="str">
        <f t="shared" si="0"/>
        <v/>
      </c>
      <c r="M70" s="65" t="str">
        <f>IF($C70="","",IFERROR(IF(INDEX('Прайс-лист_Usystems'!$V:$V,MATCH($C70+0,'Прайс-лист_Usystems'!$D:$D,0))=0,"",INDEX('Прайс-лист_Usystems'!$V:$V,MATCH($C70+0,'Прайс-лист_Usystems'!$D:$D,0))*$H70),""))</f>
        <v/>
      </c>
      <c r="N70" s="65" t="str">
        <f>IF($C70="","",IFERROR(IF(INDEX('Прайс-лист_Usystems'!$W:$W,MATCH($C70+0,'Прайс-лист_Usystems'!$D:$D,0))=0,"",INDEX('Прайс-лист_Usystems'!$W:$W,MATCH($C70+0,'Прайс-лист_Usystems'!$D:$D,0))*$H70),""))</f>
        <v/>
      </c>
    </row>
    <row r="71" spans="2:14" x14ac:dyDescent="0.5">
      <c r="B71" s="35"/>
      <c r="C71" s="40" t="str" cm="1">
        <f t="array" ref="C71">IF($B71="","",IFERROR(IFERROR(_xlfn.SWITCH(INDEX('Прайс-лист_Usystems'!$R:$R,MATCH($B71+0,'Прайс-лист_Usystems'!$D:$D,0)),"Регулярный ассортимент",B71,"Под заказ",B71,"Ограниченно доступен в пределах складских остатков",B71,IFERROR(INDEX('Прайс-лист_Usystems'!D:D,MATCH("*"&amp;B71+0&amp;"*",'Прайс-лист_Usystems'!S:S,0)),INDEX('Прайс-лист_Usystems'!D:D,MATCH(B71+0,'Прайс-лист_Usystems'!S:S,0)))),IFERROR(INDEX('Прайс-лист_Usystems'!D:D,MATCH("*"&amp;B71+0&amp;"*",'Прайс-лист_Usystems'!S:S,0)),INDEX('Прайс-лист_Usystems'!D:D,MATCH(B71+0,'Прайс-лист_Usystems'!S:S,0)))),""))</f>
        <v/>
      </c>
      <c r="D71" s="28" t="str">
        <f>IF($C71="","",IFERROR(INDEX('Прайс-лист_Usystems'!$E:$E,MATCH($C71+0,'Прайс-лист_Usystems'!$D:$D,0)),""))</f>
        <v/>
      </c>
      <c r="E71" s="28" t="str">
        <f>IF($C71="","",IFERROR(INDEX('Прайс-лист_Usystems'!$F:$F,MATCH($C71+0,'Прайс-лист_Usystems'!$D:$D,0)),""))</f>
        <v/>
      </c>
      <c r="F71" s="29" t="str">
        <f>IF($C71="","",IFERROR(INDEX('Прайс-лист_Usystems'!$I:$I,MATCH($C71+0,'Прайс-лист_Usystems'!$D:$D,0)),""))</f>
        <v/>
      </c>
      <c r="G71" s="34"/>
      <c r="H71" s="29" t="str">
        <f>IF($C71="","",IFERROR(ROUNDUP(G71/INDEX('Прайс-лист_Usystems'!$X:$X,MATCH($C71+0,'Прайс-лист_Usystems'!$D:$D,0)),0)*INDEX('Прайс-лист_Usystems'!$X:$X,MATCH($C71+0,'Прайс-лист_Usystems'!$D:$D,0)),""))</f>
        <v/>
      </c>
      <c r="I71" s="62" t="str">
        <f>IF($C71="","",IFERROR(INDEX('Прайс-лист_Usystems'!$K:$K,MATCH($C71+0,'Прайс-лист_Usystems'!$D:$D,0)),""))</f>
        <v/>
      </c>
      <c r="J71" s="36"/>
      <c r="K71" s="32" t="str">
        <f t="shared" si="1"/>
        <v/>
      </c>
      <c r="L71" s="31" t="str">
        <f t="shared" si="0"/>
        <v/>
      </c>
      <c r="M71" s="65" t="str">
        <f>IF($C71="","",IFERROR(IF(INDEX('Прайс-лист_Usystems'!$V:$V,MATCH($C71+0,'Прайс-лист_Usystems'!$D:$D,0))=0,"",INDEX('Прайс-лист_Usystems'!$V:$V,MATCH($C71+0,'Прайс-лист_Usystems'!$D:$D,0))*$H71),""))</f>
        <v/>
      </c>
      <c r="N71" s="65" t="str">
        <f>IF($C71="","",IFERROR(IF(INDEX('Прайс-лист_Usystems'!$W:$W,MATCH($C71+0,'Прайс-лист_Usystems'!$D:$D,0))=0,"",INDEX('Прайс-лист_Usystems'!$W:$W,MATCH($C71+0,'Прайс-лист_Usystems'!$D:$D,0))*$H71),""))</f>
        <v/>
      </c>
    </row>
    <row r="72" spans="2:14" x14ac:dyDescent="0.5">
      <c r="B72" s="35"/>
      <c r="C72" s="40" t="str" cm="1">
        <f t="array" ref="C72">IF($B72="","",IFERROR(IFERROR(_xlfn.SWITCH(INDEX('Прайс-лист_Usystems'!$R:$R,MATCH($B72+0,'Прайс-лист_Usystems'!$D:$D,0)),"Регулярный ассортимент",B72,"Под заказ",B72,"Ограниченно доступен в пределах складских остатков",B72,IFERROR(INDEX('Прайс-лист_Usystems'!D:D,MATCH("*"&amp;B72+0&amp;"*",'Прайс-лист_Usystems'!S:S,0)),INDEX('Прайс-лист_Usystems'!D:D,MATCH(B72+0,'Прайс-лист_Usystems'!S:S,0)))),IFERROR(INDEX('Прайс-лист_Usystems'!D:D,MATCH("*"&amp;B72+0&amp;"*",'Прайс-лист_Usystems'!S:S,0)),INDEX('Прайс-лист_Usystems'!D:D,MATCH(B72+0,'Прайс-лист_Usystems'!S:S,0)))),""))</f>
        <v/>
      </c>
      <c r="D72" s="28" t="str">
        <f>IF($C72="","",IFERROR(INDEX('Прайс-лист_Usystems'!$E:$E,MATCH($C72+0,'Прайс-лист_Usystems'!$D:$D,0)),""))</f>
        <v/>
      </c>
      <c r="E72" s="28" t="str">
        <f>IF($C72="","",IFERROR(INDEX('Прайс-лист_Usystems'!$F:$F,MATCH($C72+0,'Прайс-лист_Usystems'!$D:$D,0)),""))</f>
        <v/>
      </c>
      <c r="F72" s="29" t="str">
        <f>IF($C72="","",IFERROR(INDEX('Прайс-лист_Usystems'!$I:$I,MATCH($C72+0,'Прайс-лист_Usystems'!$D:$D,0)),""))</f>
        <v/>
      </c>
      <c r="G72" s="34"/>
      <c r="H72" s="29" t="str">
        <f>IF($C72="","",IFERROR(ROUNDUP(G72/INDEX('Прайс-лист_Usystems'!$X:$X,MATCH($C72+0,'Прайс-лист_Usystems'!$D:$D,0)),0)*INDEX('Прайс-лист_Usystems'!$X:$X,MATCH($C72+0,'Прайс-лист_Usystems'!$D:$D,0)),""))</f>
        <v/>
      </c>
      <c r="I72" s="62" t="str">
        <f>IF($C72="","",IFERROR(INDEX('Прайс-лист_Usystems'!$K:$K,MATCH($C72+0,'Прайс-лист_Usystems'!$D:$D,0)),""))</f>
        <v/>
      </c>
      <c r="J72" s="36"/>
      <c r="K72" s="32" t="str">
        <f t="shared" si="1"/>
        <v/>
      </c>
      <c r="L72" s="31" t="str">
        <f t="shared" si="0"/>
        <v/>
      </c>
      <c r="M72" s="65" t="str">
        <f>IF($C72="","",IFERROR(IF(INDEX('Прайс-лист_Usystems'!$V:$V,MATCH($C72+0,'Прайс-лист_Usystems'!$D:$D,0))=0,"",INDEX('Прайс-лист_Usystems'!$V:$V,MATCH($C72+0,'Прайс-лист_Usystems'!$D:$D,0))*$H72),""))</f>
        <v/>
      </c>
      <c r="N72" s="65" t="str">
        <f>IF($C72="","",IFERROR(IF(INDEX('Прайс-лист_Usystems'!$W:$W,MATCH($C72+0,'Прайс-лист_Usystems'!$D:$D,0))=0,"",INDEX('Прайс-лист_Usystems'!$W:$W,MATCH($C72+0,'Прайс-лист_Usystems'!$D:$D,0))*$H72),""))</f>
        <v/>
      </c>
    </row>
    <row r="73" spans="2:14" x14ac:dyDescent="0.5">
      <c r="B73" s="35"/>
      <c r="C73" s="40" t="str" cm="1">
        <f t="array" ref="C73">IF($B73="","",IFERROR(IFERROR(_xlfn.SWITCH(INDEX('Прайс-лист_Usystems'!$R:$R,MATCH($B73+0,'Прайс-лист_Usystems'!$D:$D,0)),"Регулярный ассортимент",B73,"Под заказ",B73,"Ограниченно доступен в пределах складских остатков",B73,IFERROR(INDEX('Прайс-лист_Usystems'!D:D,MATCH("*"&amp;B73+0&amp;"*",'Прайс-лист_Usystems'!S:S,0)),INDEX('Прайс-лист_Usystems'!D:D,MATCH(B73+0,'Прайс-лист_Usystems'!S:S,0)))),IFERROR(INDEX('Прайс-лист_Usystems'!D:D,MATCH("*"&amp;B73+0&amp;"*",'Прайс-лист_Usystems'!S:S,0)),INDEX('Прайс-лист_Usystems'!D:D,MATCH(B73+0,'Прайс-лист_Usystems'!S:S,0)))),""))</f>
        <v/>
      </c>
      <c r="D73" s="28" t="str">
        <f>IF($C73="","",IFERROR(INDEX('Прайс-лист_Usystems'!$E:$E,MATCH($C73+0,'Прайс-лист_Usystems'!$D:$D,0)),""))</f>
        <v/>
      </c>
      <c r="E73" s="28" t="str">
        <f>IF($C73="","",IFERROR(INDEX('Прайс-лист_Usystems'!$F:$F,MATCH($C73+0,'Прайс-лист_Usystems'!$D:$D,0)),""))</f>
        <v/>
      </c>
      <c r="F73" s="29" t="str">
        <f>IF($C73="","",IFERROR(INDEX('Прайс-лист_Usystems'!$I:$I,MATCH($C73+0,'Прайс-лист_Usystems'!$D:$D,0)),""))</f>
        <v/>
      </c>
      <c r="G73" s="34"/>
      <c r="H73" s="29" t="str">
        <f>IF($C73="","",IFERROR(ROUNDUP(G73/INDEX('Прайс-лист_Usystems'!$X:$X,MATCH($C73+0,'Прайс-лист_Usystems'!$D:$D,0)),0)*INDEX('Прайс-лист_Usystems'!$X:$X,MATCH($C73+0,'Прайс-лист_Usystems'!$D:$D,0)),""))</f>
        <v/>
      </c>
      <c r="I73" s="62" t="str">
        <f>IF($C73="","",IFERROR(INDEX('Прайс-лист_Usystems'!$K:$K,MATCH($C73+0,'Прайс-лист_Usystems'!$D:$D,0)),""))</f>
        <v/>
      </c>
      <c r="J73" s="36"/>
      <c r="K73" s="32" t="str">
        <f t="shared" si="1"/>
        <v/>
      </c>
      <c r="L73" s="31" t="str">
        <f t="shared" si="0"/>
        <v/>
      </c>
      <c r="M73" s="65" t="str">
        <f>IF($C73="","",IFERROR(IF(INDEX('Прайс-лист_Usystems'!$V:$V,MATCH($C73+0,'Прайс-лист_Usystems'!$D:$D,0))=0,"",INDEX('Прайс-лист_Usystems'!$V:$V,MATCH($C73+0,'Прайс-лист_Usystems'!$D:$D,0))*$H73),""))</f>
        <v/>
      </c>
      <c r="N73" s="65" t="str">
        <f>IF($C73="","",IFERROR(IF(INDEX('Прайс-лист_Usystems'!$W:$W,MATCH($C73+0,'Прайс-лист_Usystems'!$D:$D,0))=0,"",INDEX('Прайс-лист_Usystems'!$W:$W,MATCH($C73+0,'Прайс-лист_Usystems'!$D:$D,0))*$H73),""))</f>
        <v/>
      </c>
    </row>
    <row r="74" spans="2:14" x14ac:dyDescent="0.5">
      <c r="B74" s="35"/>
      <c r="C74" s="40" t="str" cm="1">
        <f t="array" ref="C74">IF($B74="","",IFERROR(IFERROR(_xlfn.SWITCH(INDEX('Прайс-лист_Usystems'!$R:$R,MATCH($B74+0,'Прайс-лист_Usystems'!$D:$D,0)),"Регулярный ассортимент",B74,"Под заказ",B74,"Ограниченно доступен в пределах складских остатков",B74,IFERROR(INDEX('Прайс-лист_Usystems'!D:D,MATCH("*"&amp;B74+0&amp;"*",'Прайс-лист_Usystems'!S:S,0)),INDEX('Прайс-лист_Usystems'!D:D,MATCH(B74+0,'Прайс-лист_Usystems'!S:S,0)))),IFERROR(INDEX('Прайс-лист_Usystems'!D:D,MATCH("*"&amp;B74+0&amp;"*",'Прайс-лист_Usystems'!S:S,0)),INDEX('Прайс-лист_Usystems'!D:D,MATCH(B74+0,'Прайс-лист_Usystems'!S:S,0)))),""))</f>
        <v/>
      </c>
      <c r="D74" s="28" t="str">
        <f>IF($C74="","",IFERROR(INDEX('Прайс-лист_Usystems'!$E:$E,MATCH($C74+0,'Прайс-лист_Usystems'!$D:$D,0)),""))</f>
        <v/>
      </c>
      <c r="E74" s="28" t="str">
        <f>IF($C74="","",IFERROR(INDEX('Прайс-лист_Usystems'!$F:$F,MATCH($C74+0,'Прайс-лист_Usystems'!$D:$D,0)),""))</f>
        <v/>
      </c>
      <c r="F74" s="29" t="str">
        <f>IF($C74="","",IFERROR(INDEX('Прайс-лист_Usystems'!$I:$I,MATCH($C74+0,'Прайс-лист_Usystems'!$D:$D,0)),""))</f>
        <v/>
      </c>
      <c r="G74" s="34"/>
      <c r="H74" s="29" t="str">
        <f>IF($C74="","",IFERROR(ROUNDUP(G74/INDEX('Прайс-лист_Usystems'!$X:$X,MATCH($C74+0,'Прайс-лист_Usystems'!$D:$D,0)),0)*INDEX('Прайс-лист_Usystems'!$X:$X,MATCH($C74+0,'Прайс-лист_Usystems'!$D:$D,0)),""))</f>
        <v/>
      </c>
      <c r="I74" s="62" t="str">
        <f>IF($C74="","",IFERROR(INDEX('Прайс-лист_Usystems'!$K:$K,MATCH($C74+0,'Прайс-лист_Usystems'!$D:$D,0)),""))</f>
        <v/>
      </c>
      <c r="J74" s="36"/>
      <c r="K74" s="32" t="str">
        <f t="shared" ref="K74:K137" si="2">IFERROR(ROUND(I74*(1-J74),2),"")</f>
        <v/>
      </c>
      <c r="L74" s="31" t="str">
        <f t="shared" si="0"/>
        <v/>
      </c>
      <c r="M74" s="65" t="str">
        <f>IF($C74="","",IFERROR(IF(INDEX('Прайс-лист_Usystems'!$V:$V,MATCH($C74+0,'Прайс-лист_Usystems'!$D:$D,0))=0,"",INDEX('Прайс-лист_Usystems'!$V:$V,MATCH($C74+0,'Прайс-лист_Usystems'!$D:$D,0))*$H74),""))</f>
        <v/>
      </c>
      <c r="N74" s="65" t="str">
        <f>IF($C74="","",IFERROR(IF(INDEX('Прайс-лист_Usystems'!$W:$W,MATCH($C74+0,'Прайс-лист_Usystems'!$D:$D,0))=0,"",INDEX('Прайс-лист_Usystems'!$W:$W,MATCH($C74+0,'Прайс-лист_Usystems'!$D:$D,0))*$H74),""))</f>
        <v/>
      </c>
    </row>
    <row r="75" spans="2:14" x14ac:dyDescent="0.5">
      <c r="B75" s="35"/>
      <c r="C75" s="40" t="str" cm="1">
        <f t="array" ref="C75">IF($B75="","",IFERROR(IFERROR(_xlfn.SWITCH(INDEX('Прайс-лист_Usystems'!$R:$R,MATCH($B75+0,'Прайс-лист_Usystems'!$D:$D,0)),"Регулярный ассортимент",B75,"Под заказ",B75,"Ограниченно доступен в пределах складских остатков",B75,IFERROR(INDEX('Прайс-лист_Usystems'!D:D,MATCH("*"&amp;B75+0&amp;"*",'Прайс-лист_Usystems'!S:S,0)),INDEX('Прайс-лист_Usystems'!D:D,MATCH(B75+0,'Прайс-лист_Usystems'!S:S,0)))),IFERROR(INDEX('Прайс-лист_Usystems'!D:D,MATCH("*"&amp;B75+0&amp;"*",'Прайс-лист_Usystems'!S:S,0)),INDEX('Прайс-лист_Usystems'!D:D,MATCH(B75+0,'Прайс-лист_Usystems'!S:S,0)))),""))</f>
        <v/>
      </c>
      <c r="D75" s="28" t="str">
        <f>IF($C75="","",IFERROR(INDEX('Прайс-лист_Usystems'!$E:$E,MATCH($C75+0,'Прайс-лист_Usystems'!$D:$D,0)),""))</f>
        <v/>
      </c>
      <c r="E75" s="28" t="str">
        <f>IF($C75="","",IFERROR(INDEX('Прайс-лист_Usystems'!$F:$F,MATCH($C75+0,'Прайс-лист_Usystems'!$D:$D,0)),""))</f>
        <v/>
      </c>
      <c r="F75" s="29" t="str">
        <f>IF($C75="","",IFERROR(INDEX('Прайс-лист_Usystems'!$I:$I,MATCH($C75+0,'Прайс-лист_Usystems'!$D:$D,0)),""))</f>
        <v/>
      </c>
      <c r="G75" s="34"/>
      <c r="H75" s="29" t="str">
        <f>IF($C75="","",IFERROR(ROUNDUP(G75/INDEX('Прайс-лист_Usystems'!$X:$X,MATCH($C75+0,'Прайс-лист_Usystems'!$D:$D,0)),0)*INDEX('Прайс-лист_Usystems'!$X:$X,MATCH($C75+0,'Прайс-лист_Usystems'!$D:$D,0)),""))</f>
        <v/>
      </c>
      <c r="I75" s="62" t="str">
        <f>IF($C75="","",IFERROR(INDEX('Прайс-лист_Usystems'!$K:$K,MATCH($C75+0,'Прайс-лист_Usystems'!$D:$D,0)),""))</f>
        <v/>
      </c>
      <c r="J75" s="36"/>
      <c r="K75" s="32" t="str">
        <f t="shared" si="2"/>
        <v/>
      </c>
      <c r="L75" s="31" t="str">
        <f t="shared" ref="L75:L138" si="3">IFERROR(K75*H75,"")</f>
        <v/>
      </c>
      <c r="M75" s="65" t="str">
        <f>IF($C75="","",IFERROR(IF(INDEX('Прайс-лист_Usystems'!$V:$V,MATCH($C75+0,'Прайс-лист_Usystems'!$D:$D,0))=0,"",INDEX('Прайс-лист_Usystems'!$V:$V,MATCH($C75+0,'Прайс-лист_Usystems'!$D:$D,0))*$H75),""))</f>
        <v/>
      </c>
      <c r="N75" s="65" t="str">
        <f>IF($C75="","",IFERROR(IF(INDEX('Прайс-лист_Usystems'!$W:$W,MATCH($C75+0,'Прайс-лист_Usystems'!$D:$D,0))=0,"",INDEX('Прайс-лист_Usystems'!$W:$W,MATCH($C75+0,'Прайс-лист_Usystems'!$D:$D,0))*$H75),""))</f>
        <v/>
      </c>
    </row>
    <row r="76" spans="2:14" x14ac:dyDescent="0.5">
      <c r="B76" s="35"/>
      <c r="C76" s="40" t="str" cm="1">
        <f t="array" ref="C76">IF($B76="","",IFERROR(IFERROR(_xlfn.SWITCH(INDEX('Прайс-лист_Usystems'!$R:$R,MATCH($B76+0,'Прайс-лист_Usystems'!$D:$D,0)),"Регулярный ассортимент",B76,"Под заказ",B76,"Ограниченно доступен в пределах складских остатков",B76,IFERROR(INDEX('Прайс-лист_Usystems'!D:D,MATCH("*"&amp;B76+0&amp;"*",'Прайс-лист_Usystems'!S:S,0)),INDEX('Прайс-лист_Usystems'!D:D,MATCH(B76+0,'Прайс-лист_Usystems'!S:S,0)))),IFERROR(INDEX('Прайс-лист_Usystems'!D:D,MATCH("*"&amp;B76+0&amp;"*",'Прайс-лист_Usystems'!S:S,0)),INDEX('Прайс-лист_Usystems'!D:D,MATCH(B76+0,'Прайс-лист_Usystems'!S:S,0)))),""))</f>
        <v/>
      </c>
      <c r="D76" s="28" t="str">
        <f>IF($C76="","",IFERROR(INDEX('Прайс-лист_Usystems'!$E:$E,MATCH($C76+0,'Прайс-лист_Usystems'!$D:$D,0)),""))</f>
        <v/>
      </c>
      <c r="E76" s="28" t="str">
        <f>IF($C76="","",IFERROR(INDEX('Прайс-лист_Usystems'!$F:$F,MATCH($C76+0,'Прайс-лист_Usystems'!$D:$D,0)),""))</f>
        <v/>
      </c>
      <c r="F76" s="29" t="str">
        <f>IF($C76="","",IFERROR(INDEX('Прайс-лист_Usystems'!$I:$I,MATCH($C76+0,'Прайс-лист_Usystems'!$D:$D,0)),""))</f>
        <v/>
      </c>
      <c r="G76" s="34"/>
      <c r="H76" s="29" t="str">
        <f>IF($C76="","",IFERROR(ROUNDUP(G76/INDEX('Прайс-лист_Usystems'!$X:$X,MATCH($C76+0,'Прайс-лист_Usystems'!$D:$D,0)),0)*INDEX('Прайс-лист_Usystems'!$X:$X,MATCH($C76+0,'Прайс-лист_Usystems'!$D:$D,0)),""))</f>
        <v/>
      </c>
      <c r="I76" s="62" t="str">
        <f>IF($C76="","",IFERROR(INDEX('Прайс-лист_Usystems'!$K:$K,MATCH($C76+0,'Прайс-лист_Usystems'!$D:$D,0)),""))</f>
        <v/>
      </c>
      <c r="J76" s="36"/>
      <c r="K76" s="32" t="str">
        <f t="shared" si="2"/>
        <v/>
      </c>
      <c r="L76" s="31" t="str">
        <f t="shared" si="3"/>
        <v/>
      </c>
      <c r="M76" s="65" t="str">
        <f>IF($C76="","",IFERROR(IF(INDEX('Прайс-лист_Usystems'!$V:$V,MATCH($C76+0,'Прайс-лист_Usystems'!$D:$D,0))=0,"",INDEX('Прайс-лист_Usystems'!$V:$V,MATCH($C76+0,'Прайс-лист_Usystems'!$D:$D,0))*$H76),""))</f>
        <v/>
      </c>
      <c r="N76" s="65" t="str">
        <f>IF($C76="","",IFERROR(IF(INDEX('Прайс-лист_Usystems'!$W:$W,MATCH($C76+0,'Прайс-лист_Usystems'!$D:$D,0))=0,"",INDEX('Прайс-лист_Usystems'!$W:$W,MATCH($C76+0,'Прайс-лист_Usystems'!$D:$D,0))*$H76),""))</f>
        <v/>
      </c>
    </row>
    <row r="77" spans="2:14" x14ac:dyDescent="0.5">
      <c r="B77" s="35"/>
      <c r="C77" s="40" t="str" cm="1">
        <f t="array" ref="C77">IF($B77="","",IFERROR(IFERROR(_xlfn.SWITCH(INDEX('Прайс-лист_Usystems'!$R:$R,MATCH($B77+0,'Прайс-лист_Usystems'!$D:$D,0)),"Регулярный ассортимент",B77,"Под заказ",B77,"Ограниченно доступен в пределах складских остатков",B77,IFERROR(INDEX('Прайс-лист_Usystems'!D:D,MATCH("*"&amp;B77+0&amp;"*",'Прайс-лист_Usystems'!S:S,0)),INDEX('Прайс-лист_Usystems'!D:D,MATCH(B77+0,'Прайс-лист_Usystems'!S:S,0)))),IFERROR(INDEX('Прайс-лист_Usystems'!D:D,MATCH("*"&amp;B77+0&amp;"*",'Прайс-лист_Usystems'!S:S,0)),INDEX('Прайс-лист_Usystems'!D:D,MATCH(B77+0,'Прайс-лист_Usystems'!S:S,0)))),""))</f>
        <v/>
      </c>
      <c r="D77" s="28" t="str">
        <f>IF($C77="","",IFERROR(INDEX('Прайс-лист_Usystems'!$E:$E,MATCH($C77+0,'Прайс-лист_Usystems'!$D:$D,0)),""))</f>
        <v/>
      </c>
      <c r="E77" s="28" t="str">
        <f>IF($C77="","",IFERROR(INDEX('Прайс-лист_Usystems'!$F:$F,MATCH($C77+0,'Прайс-лист_Usystems'!$D:$D,0)),""))</f>
        <v/>
      </c>
      <c r="F77" s="29" t="str">
        <f>IF($C77="","",IFERROR(INDEX('Прайс-лист_Usystems'!$I:$I,MATCH($C77+0,'Прайс-лист_Usystems'!$D:$D,0)),""))</f>
        <v/>
      </c>
      <c r="G77" s="34"/>
      <c r="H77" s="29" t="str">
        <f>IF($C77="","",IFERROR(ROUNDUP(G77/INDEX('Прайс-лист_Usystems'!$X:$X,MATCH($C77+0,'Прайс-лист_Usystems'!$D:$D,0)),0)*INDEX('Прайс-лист_Usystems'!$X:$X,MATCH($C77+0,'Прайс-лист_Usystems'!$D:$D,0)),""))</f>
        <v/>
      </c>
      <c r="I77" s="62" t="str">
        <f>IF($C77="","",IFERROR(INDEX('Прайс-лист_Usystems'!$K:$K,MATCH($C77+0,'Прайс-лист_Usystems'!$D:$D,0)),""))</f>
        <v/>
      </c>
      <c r="J77" s="36"/>
      <c r="K77" s="32" t="str">
        <f t="shared" si="2"/>
        <v/>
      </c>
      <c r="L77" s="31" t="str">
        <f t="shared" si="3"/>
        <v/>
      </c>
      <c r="M77" s="65" t="str">
        <f>IF($C77="","",IFERROR(IF(INDEX('Прайс-лист_Usystems'!$V:$V,MATCH($C77+0,'Прайс-лист_Usystems'!$D:$D,0))=0,"",INDEX('Прайс-лист_Usystems'!$V:$V,MATCH($C77+0,'Прайс-лист_Usystems'!$D:$D,0))*$H77),""))</f>
        <v/>
      </c>
      <c r="N77" s="65" t="str">
        <f>IF($C77="","",IFERROR(IF(INDEX('Прайс-лист_Usystems'!$W:$W,MATCH($C77+0,'Прайс-лист_Usystems'!$D:$D,0))=0,"",INDEX('Прайс-лист_Usystems'!$W:$W,MATCH($C77+0,'Прайс-лист_Usystems'!$D:$D,0))*$H77),""))</f>
        <v/>
      </c>
    </row>
    <row r="78" spans="2:14" x14ac:dyDescent="0.5">
      <c r="B78" s="35"/>
      <c r="C78" s="40" t="str" cm="1">
        <f t="array" ref="C78">IF($B78="","",IFERROR(IFERROR(_xlfn.SWITCH(INDEX('Прайс-лист_Usystems'!$R:$R,MATCH($B78+0,'Прайс-лист_Usystems'!$D:$D,0)),"Регулярный ассортимент",B78,"Под заказ",B78,"Ограниченно доступен в пределах складских остатков",B78,IFERROR(INDEX('Прайс-лист_Usystems'!D:D,MATCH("*"&amp;B78+0&amp;"*",'Прайс-лист_Usystems'!S:S,0)),INDEX('Прайс-лист_Usystems'!D:D,MATCH(B78+0,'Прайс-лист_Usystems'!S:S,0)))),IFERROR(INDEX('Прайс-лист_Usystems'!D:D,MATCH("*"&amp;B78+0&amp;"*",'Прайс-лист_Usystems'!S:S,0)),INDEX('Прайс-лист_Usystems'!D:D,MATCH(B78+0,'Прайс-лист_Usystems'!S:S,0)))),""))</f>
        <v/>
      </c>
      <c r="D78" s="28" t="str">
        <f>IF($C78="","",IFERROR(INDEX('Прайс-лист_Usystems'!$E:$E,MATCH($C78+0,'Прайс-лист_Usystems'!$D:$D,0)),""))</f>
        <v/>
      </c>
      <c r="E78" s="28" t="str">
        <f>IF($C78="","",IFERROR(INDEX('Прайс-лист_Usystems'!$F:$F,MATCH($C78+0,'Прайс-лист_Usystems'!$D:$D,0)),""))</f>
        <v/>
      </c>
      <c r="F78" s="29" t="str">
        <f>IF($C78="","",IFERROR(INDEX('Прайс-лист_Usystems'!$I:$I,MATCH($C78+0,'Прайс-лист_Usystems'!$D:$D,0)),""))</f>
        <v/>
      </c>
      <c r="G78" s="34"/>
      <c r="H78" s="29" t="str">
        <f>IF($C78="","",IFERROR(ROUNDUP(G78/INDEX('Прайс-лист_Usystems'!$X:$X,MATCH($C78+0,'Прайс-лист_Usystems'!$D:$D,0)),0)*INDEX('Прайс-лист_Usystems'!$X:$X,MATCH($C78+0,'Прайс-лист_Usystems'!$D:$D,0)),""))</f>
        <v/>
      </c>
      <c r="I78" s="62" t="str">
        <f>IF($C78="","",IFERROR(INDEX('Прайс-лист_Usystems'!$K:$K,MATCH($C78+0,'Прайс-лист_Usystems'!$D:$D,0)),""))</f>
        <v/>
      </c>
      <c r="J78" s="36"/>
      <c r="K78" s="32" t="str">
        <f t="shared" si="2"/>
        <v/>
      </c>
      <c r="L78" s="31" t="str">
        <f t="shared" si="3"/>
        <v/>
      </c>
      <c r="M78" s="65" t="str">
        <f>IF($C78="","",IFERROR(IF(INDEX('Прайс-лист_Usystems'!$V:$V,MATCH($C78+0,'Прайс-лист_Usystems'!$D:$D,0))=0,"",INDEX('Прайс-лист_Usystems'!$V:$V,MATCH($C78+0,'Прайс-лист_Usystems'!$D:$D,0))*$H78),""))</f>
        <v/>
      </c>
      <c r="N78" s="65" t="str">
        <f>IF($C78="","",IFERROR(IF(INDEX('Прайс-лист_Usystems'!$W:$W,MATCH($C78+0,'Прайс-лист_Usystems'!$D:$D,0))=0,"",INDEX('Прайс-лист_Usystems'!$W:$W,MATCH($C78+0,'Прайс-лист_Usystems'!$D:$D,0))*$H78),""))</f>
        <v/>
      </c>
    </row>
    <row r="79" spans="2:14" x14ac:dyDescent="0.5">
      <c r="B79" s="35"/>
      <c r="C79" s="40" t="str" cm="1">
        <f t="array" ref="C79">IF($B79="","",IFERROR(IFERROR(_xlfn.SWITCH(INDEX('Прайс-лист_Usystems'!$R:$R,MATCH($B79+0,'Прайс-лист_Usystems'!$D:$D,0)),"Регулярный ассортимент",B79,"Под заказ",B79,"Ограниченно доступен в пределах складских остатков",B79,IFERROR(INDEX('Прайс-лист_Usystems'!D:D,MATCH("*"&amp;B79+0&amp;"*",'Прайс-лист_Usystems'!S:S,0)),INDEX('Прайс-лист_Usystems'!D:D,MATCH(B79+0,'Прайс-лист_Usystems'!S:S,0)))),IFERROR(INDEX('Прайс-лист_Usystems'!D:D,MATCH("*"&amp;B79+0&amp;"*",'Прайс-лист_Usystems'!S:S,0)),INDEX('Прайс-лист_Usystems'!D:D,MATCH(B79+0,'Прайс-лист_Usystems'!S:S,0)))),""))</f>
        <v/>
      </c>
      <c r="D79" s="28" t="str">
        <f>IF($C79="","",IFERROR(INDEX('Прайс-лист_Usystems'!$E:$E,MATCH($C79+0,'Прайс-лист_Usystems'!$D:$D,0)),""))</f>
        <v/>
      </c>
      <c r="E79" s="28" t="str">
        <f>IF($C79="","",IFERROR(INDEX('Прайс-лист_Usystems'!$F:$F,MATCH($C79+0,'Прайс-лист_Usystems'!$D:$D,0)),""))</f>
        <v/>
      </c>
      <c r="F79" s="29" t="str">
        <f>IF($C79="","",IFERROR(INDEX('Прайс-лист_Usystems'!$I:$I,MATCH($C79+0,'Прайс-лист_Usystems'!$D:$D,0)),""))</f>
        <v/>
      </c>
      <c r="G79" s="34"/>
      <c r="H79" s="29" t="str">
        <f>IF($C79="","",IFERROR(ROUNDUP(G79/INDEX('Прайс-лист_Usystems'!$X:$X,MATCH($C79+0,'Прайс-лист_Usystems'!$D:$D,0)),0)*INDEX('Прайс-лист_Usystems'!$X:$X,MATCH($C79+0,'Прайс-лист_Usystems'!$D:$D,0)),""))</f>
        <v/>
      </c>
      <c r="I79" s="62" t="str">
        <f>IF($C79="","",IFERROR(INDEX('Прайс-лист_Usystems'!$K:$K,MATCH($C79+0,'Прайс-лист_Usystems'!$D:$D,0)),""))</f>
        <v/>
      </c>
      <c r="J79" s="36"/>
      <c r="K79" s="32" t="str">
        <f t="shared" si="2"/>
        <v/>
      </c>
      <c r="L79" s="31" t="str">
        <f t="shared" si="3"/>
        <v/>
      </c>
      <c r="M79" s="65" t="str">
        <f>IF($C79="","",IFERROR(IF(INDEX('Прайс-лист_Usystems'!$V:$V,MATCH($C79+0,'Прайс-лист_Usystems'!$D:$D,0))=0,"",INDEX('Прайс-лист_Usystems'!$V:$V,MATCH($C79+0,'Прайс-лист_Usystems'!$D:$D,0))*$H79),""))</f>
        <v/>
      </c>
      <c r="N79" s="65" t="str">
        <f>IF($C79="","",IFERROR(IF(INDEX('Прайс-лист_Usystems'!$W:$W,MATCH($C79+0,'Прайс-лист_Usystems'!$D:$D,0))=0,"",INDEX('Прайс-лист_Usystems'!$W:$W,MATCH($C79+0,'Прайс-лист_Usystems'!$D:$D,0))*$H79),""))</f>
        <v/>
      </c>
    </row>
    <row r="80" spans="2:14" x14ac:dyDescent="0.5">
      <c r="B80" s="35"/>
      <c r="C80" s="40" t="str" cm="1">
        <f t="array" ref="C80">IF($B80="","",IFERROR(IFERROR(_xlfn.SWITCH(INDEX('Прайс-лист_Usystems'!$R:$R,MATCH($B80+0,'Прайс-лист_Usystems'!$D:$D,0)),"Регулярный ассортимент",B80,"Под заказ",B80,"Ограниченно доступен в пределах складских остатков",B80,IFERROR(INDEX('Прайс-лист_Usystems'!D:D,MATCH("*"&amp;B80+0&amp;"*",'Прайс-лист_Usystems'!S:S,0)),INDEX('Прайс-лист_Usystems'!D:D,MATCH(B80+0,'Прайс-лист_Usystems'!S:S,0)))),IFERROR(INDEX('Прайс-лист_Usystems'!D:D,MATCH("*"&amp;B80+0&amp;"*",'Прайс-лист_Usystems'!S:S,0)),INDEX('Прайс-лист_Usystems'!D:D,MATCH(B80+0,'Прайс-лист_Usystems'!S:S,0)))),""))</f>
        <v/>
      </c>
      <c r="D80" s="28" t="str">
        <f>IF($C80="","",IFERROR(INDEX('Прайс-лист_Usystems'!$E:$E,MATCH($C80+0,'Прайс-лист_Usystems'!$D:$D,0)),""))</f>
        <v/>
      </c>
      <c r="E80" s="28" t="str">
        <f>IF($C80="","",IFERROR(INDEX('Прайс-лист_Usystems'!$F:$F,MATCH($C80+0,'Прайс-лист_Usystems'!$D:$D,0)),""))</f>
        <v/>
      </c>
      <c r="F80" s="29" t="str">
        <f>IF($C80="","",IFERROR(INDEX('Прайс-лист_Usystems'!$I:$I,MATCH($C80+0,'Прайс-лист_Usystems'!$D:$D,0)),""))</f>
        <v/>
      </c>
      <c r="G80" s="34"/>
      <c r="H80" s="29" t="str">
        <f>IF($C80="","",IFERROR(ROUNDUP(G80/INDEX('Прайс-лист_Usystems'!$X:$X,MATCH($C80+0,'Прайс-лист_Usystems'!$D:$D,0)),0)*INDEX('Прайс-лист_Usystems'!$X:$X,MATCH($C80+0,'Прайс-лист_Usystems'!$D:$D,0)),""))</f>
        <v/>
      </c>
      <c r="I80" s="62" t="str">
        <f>IF($C80="","",IFERROR(INDEX('Прайс-лист_Usystems'!$K:$K,MATCH($C80+0,'Прайс-лист_Usystems'!$D:$D,0)),""))</f>
        <v/>
      </c>
      <c r="J80" s="36"/>
      <c r="K80" s="32" t="str">
        <f t="shared" si="2"/>
        <v/>
      </c>
      <c r="L80" s="31" t="str">
        <f t="shared" si="3"/>
        <v/>
      </c>
      <c r="M80" s="65" t="str">
        <f>IF($C80="","",IFERROR(IF(INDEX('Прайс-лист_Usystems'!$V:$V,MATCH($C80+0,'Прайс-лист_Usystems'!$D:$D,0))=0,"",INDEX('Прайс-лист_Usystems'!$V:$V,MATCH($C80+0,'Прайс-лист_Usystems'!$D:$D,0))*$H80),""))</f>
        <v/>
      </c>
      <c r="N80" s="65" t="str">
        <f>IF($C80="","",IFERROR(IF(INDEX('Прайс-лист_Usystems'!$W:$W,MATCH($C80+0,'Прайс-лист_Usystems'!$D:$D,0))=0,"",INDEX('Прайс-лист_Usystems'!$W:$W,MATCH($C80+0,'Прайс-лист_Usystems'!$D:$D,0))*$H80),""))</f>
        <v/>
      </c>
    </row>
    <row r="81" spans="2:14" x14ac:dyDescent="0.5">
      <c r="B81" s="35"/>
      <c r="C81" s="40" t="str" cm="1">
        <f t="array" ref="C81">IF($B81="","",IFERROR(IFERROR(_xlfn.SWITCH(INDEX('Прайс-лист_Usystems'!$R:$R,MATCH($B81+0,'Прайс-лист_Usystems'!$D:$D,0)),"Регулярный ассортимент",B81,"Под заказ",B81,"Ограниченно доступен в пределах складских остатков",B81,IFERROR(INDEX('Прайс-лист_Usystems'!D:D,MATCH("*"&amp;B81+0&amp;"*",'Прайс-лист_Usystems'!S:S,0)),INDEX('Прайс-лист_Usystems'!D:D,MATCH(B81+0,'Прайс-лист_Usystems'!S:S,0)))),IFERROR(INDEX('Прайс-лист_Usystems'!D:D,MATCH("*"&amp;B81+0&amp;"*",'Прайс-лист_Usystems'!S:S,0)),INDEX('Прайс-лист_Usystems'!D:D,MATCH(B81+0,'Прайс-лист_Usystems'!S:S,0)))),""))</f>
        <v/>
      </c>
      <c r="D81" s="28" t="str">
        <f>IF($C81="","",IFERROR(INDEX('Прайс-лист_Usystems'!$E:$E,MATCH($C81+0,'Прайс-лист_Usystems'!$D:$D,0)),""))</f>
        <v/>
      </c>
      <c r="E81" s="28" t="str">
        <f>IF($C81="","",IFERROR(INDEX('Прайс-лист_Usystems'!$F:$F,MATCH($C81+0,'Прайс-лист_Usystems'!$D:$D,0)),""))</f>
        <v/>
      </c>
      <c r="F81" s="29" t="str">
        <f>IF($C81="","",IFERROR(INDEX('Прайс-лист_Usystems'!$I:$I,MATCH($C81+0,'Прайс-лист_Usystems'!$D:$D,0)),""))</f>
        <v/>
      </c>
      <c r="G81" s="34"/>
      <c r="H81" s="29" t="str">
        <f>IF($C81="","",IFERROR(ROUNDUP(G81/INDEX('Прайс-лист_Usystems'!$X:$X,MATCH($C81+0,'Прайс-лист_Usystems'!$D:$D,0)),0)*INDEX('Прайс-лист_Usystems'!$X:$X,MATCH($C81+0,'Прайс-лист_Usystems'!$D:$D,0)),""))</f>
        <v/>
      </c>
      <c r="I81" s="62" t="str">
        <f>IF($C81="","",IFERROR(INDEX('Прайс-лист_Usystems'!$K:$K,MATCH($C81+0,'Прайс-лист_Usystems'!$D:$D,0)),""))</f>
        <v/>
      </c>
      <c r="J81" s="36"/>
      <c r="K81" s="32" t="str">
        <f t="shared" si="2"/>
        <v/>
      </c>
      <c r="L81" s="31" t="str">
        <f t="shared" si="3"/>
        <v/>
      </c>
      <c r="M81" s="65" t="str">
        <f>IF($C81="","",IFERROR(IF(INDEX('Прайс-лист_Usystems'!$V:$V,MATCH($C81+0,'Прайс-лист_Usystems'!$D:$D,0))=0,"",INDEX('Прайс-лист_Usystems'!$V:$V,MATCH($C81+0,'Прайс-лист_Usystems'!$D:$D,0))*$H81),""))</f>
        <v/>
      </c>
      <c r="N81" s="65" t="str">
        <f>IF($C81="","",IFERROR(IF(INDEX('Прайс-лист_Usystems'!$W:$W,MATCH($C81+0,'Прайс-лист_Usystems'!$D:$D,0))=0,"",INDEX('Прайс-лист_Usystems'!$W:$W,MATCH($C81+0,'Прайс-лист_Usystems'!$D:$D,0))*$H81),""))</f>
        <v/>
      </c>
    </row>
    <row r="82" spans="2:14" x14ac:dyDescent="0.5">
      <c r="B82" s="35"/>
      <c r="C82" s="40" t="str" cm="1">
        <f t="array" ref="C82">IF($B82="","",IFERROR(IFERROR(_xlfn.SWITCH(INDEX('Прайс-лист_Usystems'!$R:$R,MATCH($B82+0,'Прайс-лист_Usystems'!$D:$D,0)),"Регулярный ассортимент",B82,"Под заказ",B82,"Ограниченно доступен в пределах складских остатков",B82,IFERROR(INDEX('Прайс-лист_Usystems'!D:D,MATCH("*"&amp;B82+0&amp;"*",'Прайс-лист_Usystems'!S:S,0)),INDEX('Прайс-лист_Usystems'!D:D,MATCH(B82+0,'Прайс-лист_Usystems'!S:S,0)))),IFERROR(INDEX('Прайс-лист_Usystems'!D:D,MATCH("*"&amp;B82+0&amp;"*",'Прайс-лист_Usystems'!S:S,0)),INDEX('Прайс-лист_Usystems'!D:D,MATCH(B82+0,'Прайс-лист_Usystems'!S:S,0)))),""))</f>
        <v/>
      </c>
      <c r="D82" s="28" t="str">
        <f>IF($C82="","",IFERROR(INDEX('Прайс-лист_Usystems'!$E:$E,MATCH($C82+0,'Прайс-лист_Usystems'!$D:$D,0)),""))</f>
        <v/>
      </c>
      <c r="E82" s="28" t="str">
        <f>IF($C82="","",IFERROR(INDEX('Прайс-лист_Usystems'!$F:$F,MATCH($C82+0,'Прайс-лист_Usystems'!$D:$D,0)),""))</f>
        <v/>
      </c>
      <c r="F82" s="29" t="str">
        <f>IF($C82="","",IFERROR(INDEX('Прайс-лист_Usystems'!$I:$I,MATCH($C82+0,'Прайс-лист_Usystems'!$D:$D,0)),""))</f>
        <v/>
      </c>
      <c r="G82" s="34"/>
      <c r="H82" s="29" t="str">
        <f>IF($C82="","",IFERROR(ROUNDUP(G82/INDEX('Прайс-лист_Usystems'!$X:$X,MATCH($C82+0,'Прайс-лист_Usystems'!$D:$D,0)),0)*INDEX('Прайс-лист_Usystems'!$X:$X,MATCH($C82+0,'Прайс-лист_Usystems'!$D:$D,0)),""))</f>
        <v/>
      </c>
      <c r="I82" s="62" t="str">
        <f>IF($C82="","",IFERROR(INDEX('Прайс-лист_Usystems'!$K:$K,MATCH($C82+0,'Прайс-лист_Usystems'!$D:$D,0)),""))</f>
        <v/>
      </c>
      <c r="J82" s="36"/>
      <c r="K82" s="32" t="str">
        <f t="shared" si="2"/>
        <v/>
      </c>
      <c r="L82" s="31" t="str">
        <f t="shared" si="3"/>
        <v/>
      </c>
      <c r="M82" s="65" t="str">
        <f>IF($C82="","",IFERROR(IF(INDEX('Прайс-лист_Usystems'!$V:$V,MATCH($C82+0,'Прайс-лист_Usystems'!$D:$D,0))=0,"",INDEX('Прайс-лист_Usystems'!$V:$V,MATCH($C82+0,'Прайс-лист_Usystems'!$D:$D,0))*$H82),""))</f>
        <v/>
      </c>
      <c r="N82" s="65" t="str">
        <f>IF($C82="","",IFERROR(IF(INDEX('Прайс-лист_Usystems'!$W:$W,MATCH($C82+0,'Прайс-лист_Usystems'!$D:$D,0))=0,"",INDEX('Прайс-лист_Usystems'!$W:$W,MATCH($C82+0,'Прайс-лист_Usystems'!$D:$D,0))*$H82),""))</f>
        <v/>
      </c>
    </row>
    <row r="83" spans="2:14" x14ac:dyDescent="0.5">
      <c r="B83" s="35"/>
      <c r="C83" s="40" t="str" cm="1">
        <f t="array" ref="C83">IF($B83="","",IFERROR(IFERROR(_xlfn.SWITCH(INDEX('Прайс-лист_Usystems'!$R:$R,MATCH($B83+0,'Прайс-лист_Usystems'!$D:$D,0)),"Регулярный ассортимент",B83,"Под заказ",B83,"Ограниченно доступен в пределах складских остатков",B83,IFERROR(INDEX('Прайс-лист_Usystems'!D:D,MATCH("*"&amp;B83+0&amp;"*",'Прайс-лист_Usystems'!S:S,0)),INDEX('Прайс-лист_Usystems'!D:D,MATCH(B83+0,'Прайс-лист_Usystems'!S:S,0)))),IFERROR(INDEX('Прайс-лист_Usystems'!D:D,MATCH("*"&amp;B83+0&amp;"*",'Прайс-лист_Usystems'!S:S,0)),INDEX('Прайс-лист_Usystems'!D:D,MATCH(B83+0,'Прайс-лист_Usystems'!S:S,0)))),""))</f>
        <v/>
      </c>
      <c r="D83" s="28" t="str">
        <f>IF($C83="","",IFERROR(INDEX('Прайс-лист_Usystems'!$E:$E,MATCH($C83+0,'Прайс-лист_Usystems'!$D:$D,0)),""))</f>
        <v/>
      </c>
      <c r="E83" s="28" t="str">
        <f>IF($C83="","",IFERROR(INDEX('Прайс-лист_Usystems'!$F:$F,MATCH($C83+0,'Прайс-лист_Usystems'!$D:$D,0)),""))</f>
        <v/>
      </c>
      <c r="F83" s="29" t="str">
        <f>IF($C83="","",IFERROR(INDEX('Прайс-лист_Usystems'!$I:$I,MATCH($C83+0,'Прайс-лист_Usystems'!$D:$D,0)),""))</f>
        <v/>
      </c>
      <c r="G83" s="34"/>
      <c r="H83" s="29" t="str">
        <f>IF($C83="","",IFERROR(ROUNDUP(G83/INDEX('Прайс-лист_Usystems'!$X:$X,MATCH($C83+0,'Прайс-лист_Usystems'!$D:$D,0)),0)*INDEX('Прайс-лист_Usystems'!$X:$X,MATCH($C83+0,'Прайс-лист_Usystems'!$D:$D,0)),""))</f>
        <v/>
      </c>
      <c r="I83" s="62" t="str">
        <f>IF($C83="","",IFERROR(INDEX('Прайс-лист_Usystems'!$K:$K,MATCH($C83+0,'Прайс-лист_Usystems'!$D:$D,0)),""))</f>
        <v/>
      </c>
      <c r="J83" s="36"/>
      <c r="K83" s="32" t="str">
        <f t="shared" si="2"/>
        <v/>
      </c>
      <c r="L83" s="31" t="str">
        <f t="shared" si="3"/>
        <v/>
      </c>
      <c r="M83" s="65" t="str">
        <f>IF($C83="","",IFERROR(IF(INDEX('Прайс-лист_Usystems'!$V:$V,MATCH($C83+0,'Прайс-лист_Usystems'!$D:$D,0))=0,"",INDEX('Прайс-лист_Usystems'!$V:$V,MATCH($C83+0,'Прайс-лист_Usystems'!$D:$D,0))*$H83),""))</f>
        <v/>
      </c>
      <c r="N83" s="65" t="str">
        <f>IF($C83="","",IFERROR(IF(INDEX('Прайс-лист_Usystems'!$W:$W,MATCH($C83+0,'Прайс-лист_Usystems'!$D:$D,0))=0,"",INDEX('Прайс-лист_Usystems'!$W:$W,MATCH($C83+0,'Прайс-лист_Usystems'!$D:$D,0))*$H83),""))</f>
        <v/>
      </c>
    </row>
    <row r="84" spans="2:14" x14ac:dyDescent="0.5">
      <c r="B84" s="35"/>
      <c r="C84" s="40" t="str" cm="1">
        <f t="array" ref="C84">IF($B84="","",IFERROR(IFERROR(_xlfn.SWITCH(INDEX('Прайс-лист_Usystems'!$R:$R,MATCH($B84+0,'Прайс-лист_Usystems'!$D:$D,0)),"Регулярный ассортимент",B84,"Под заказ",B84,"Ограниченно доступен в пределах складских остатков",B84,IFERROR(INDEX('Прайс-лист_Usystems'!D:D,MATCH("*"&amp;B84+0&amp;"*",'Прайс-лист_Usystems'!S:S,0)),INDEX('Прайс-лист_Usystems'!D:D,MATCH(B84+0,'Прайс-лист_Usystems'!S:S,0)))),IFERROR(INDEX('Прайс-лист_Usystems'!D:D,MATCH("*"&amp;B84+0&amp;"*",'Прайс-лист_Usystems'!S:S,0)),INDEX('Прайс-лист_Usystems'!D:D,MATCH(B84+0,'Прайс-лист_Usystems'!S:S,0)))),""))</f>
        <v/>
      </c>
      <c r="D84" s="28" t="str">
        <f>IF($C84="","",IFERROR(INDEX('Прайс-лист_Usystems'!$E:$E,MATCH($C84+0,'Прайс-лист_Usystems'!$D:$D,0)),""))</f>
        <v/>
      </c>
      <c r="E84" s="28" t="str">
        <f>IF($C84="","",IFERROR(INDEX('Прайс-лист_Usystems'!$F:$F,MATCH($C84+0,'Прайс-лист_Usystems'!$D:$D,0)),""))</f>
        <v/>
      </c>
      <c r="F84" s="29" t="str">
        <f>IF($C84="","",IFERROR(INDEX('Прайс-лист_Usystems'!$I:$I,MATCH($C84+0,'Прайс-лист_Usystems'!$D:$D,0)),""))</f>
        <v/>
      </c>
      <c r="G84" s="34"/>
      <c r="H84" s="29" t="str">
        <f>IF($C84="","",IFERROR(ROUNDUP(G84/INDEX('Прайс-лист_Usystems'!$X:$X,MATCH($C84+0,'Прайс-лист_Usystems'!$D:$D,0)),0)*INDEX('Прайс-лист_Usystems'!$X:$X,MATCH($C84+0,'Прайс-лист_Usystems'!$D:$D,0)),""))</f>
        <v/>
      </c>
      <c r="I84" s="62" t="str">
        <f>IF($C84="","",IFERROR(INDEX('Прайс-лист_Usystems'!$K:$K,MATCH($C84+0,'Прайс-лист_Usystems'!$D:$D,0)),""))</f>
        <v/>
      </c>
      <c r="J84" s="36"/>
      <c r="K84" s="32" t="str">
        <f t="shared" si="2"/>
        <v/>
      </c>
      <c r="L84" s="31" t="str">
        <f t="shared" si="3"/>
        <v/>
      </c>
      <c r="M84" s="65" t="str">
        <f>IF($C84="","",IFERROR(IF(INDEX('Прайс-лист_Usystems'!$V:$V,MATCH($C84+0,'Прайс-лист_Usystems'!$D:$D,0))=0,"",INDEX('Прайс-лист_Usystems'!$V:$V,MATCH($C84+0,'Прайс-лист_Usystems'!$D:$D,0))*$H84),""))</f>
        <v/>
      </c>
      <c r="N84" s="65" t="str">
        <f>IF($C84="","",IFERROR(IF(INDEX('Прайс-лист_Usystems'!$W:$W,MATCH($C84+0,'Прайс-лист_Usystems'!$D:$D,0))=0,"",INDEX('Прайс-лист_Usystems'!$W:$W,MATCH($C84+0,'Прайс-лист_Usystems'!$D:$D,0))*$H84),""))</f>
        <v/>
      </c>
    </row>
    <row r="85" spans="2:14" x14ac:dyDescent="0.5">
      <c r="B85" s="35"/>
      <c r="C85" s="40" t="str" cm="1">
        <f t="array" ref="C85">IF($B85="","",IFERROR(IFERROR(_xlfn.SWITCH(INDEX('Прайс-лист_Usystems'!$R:$R,MATCH($B85+0,'Прайс-лист_Usystems'!$D:$D,0)),"Регулярный ассортимент",B85,"Под заказ",B85,"Ограниченно доступен в пределах складских остатков",B85,IFERROR(INDEX('Прайс-лист_Usystems'!D:D,MATCH("*"&amp;B85+0&amp;"*",'Прайс-лист_Usystems'!S:S,0)),INDEX('Прайс-лист_Usystems'!D:D,MATCH(B85+0,'Прайс-лист_Usystems'!S:S,0)))),IFERROR(INDEX('Прайс-лист_Usystems'!D:D,MATCH("*"&amp;B85+0&amp;"*",'Прайс-лист_Usystems'!S:S,0)),INDEX('Прайс-лист_Usystems'!D:D,MATCH(B85+0,'Прайс-лист_Usystems'!S:S,0)))),""))</f>
        <v/>
      </c>
      <c r="D85" s="28" t="str">
        <f>IF($C85="","",IFERROR(INDEX('Прайс-лист_Usystems'!$E:$E,MATCH($C85+0,'Прайс-лист_Usystems'!$D:$D,0)),""))</f>
        <v/>
      </c>
      <c r="E85" s="28" t="str">
        <f>IF($C85="","",IFERROR(INDEX('Прайс-лист_Usystems'!$F:$F,MATCH($C85+0,'Прайс-лист_Usystems'!$D:$D,0)),""))</f>
        <v/>
      </c>
      <c r="F85" s="29" t="str">
        <f>IF($C85="","",IFERROR(INDEX('Прайс-лист_Usystems'!$I:$I,MATCH($C85+0,'Прайс-лист_Usystems'!$D:$D,0)),""))</f>
        <v/>
      </c>
      <c r="G85" s="34"/>
      <c r="H85" s="29" t="str">
        <f>IF($C85="","",IFERROR(ROUNDUP(G85/INDEX('Прайс-лист_Usystems'!$X:$X,MATCH($C85+0,'Прайс-лист_Usystems'!$D:$D,0)),0)*INDEX('Прайс-лист_Usystems'!$X:$X,MATCH($C85+0,'Прайс-лист_Usystems'!$D:$D,0)),""))</f>
        <v/>
      </c>
      <c r="I85" s="62" t="str">
        <f>IF($C85="","",IFERROR(INDEX('Прайс-лист_Usystems'!$K:$K,MATCH($C85+0,'Прайс-лист_Usystems'!$D:$D,0)),""))</f>
        <v/>
      </c>
      <c r="J85" s="36"/>
      <c r="K85" s="32" t="str">
        <f t="shared" si="2"/>
        <v/>
      </c>
      <c r="L85" s="31" t="str">
        <f t="shared" si="3"/>
        <v/>
      </c>
      <c r="M85" s="65" t="str">
        <f>IF($C85="","",IFERROR(IF(INDEX('Прайс-лист_Usystems'!$V:$V,MATCH($C85+0,'Прайс-лист_Usystems'!$D:$D,0))=0,"",INDEX('Прайс-лист_Usystems'!$V:$V,MATCH($C85+0,'Прайс-лист_Usystems'!$D:$D,0))*$H85),""))</f>
        <v/>
      </c>
      <c r="N85" s="65" t="str">
        <f>IF($C85="","",IFERROR(IF(INDEX('Прайс-лист_Usystems'!$W:$W,MATCH($C85+0,'Прайс-лист_Usystems'!$D:$D,0))=0,"",INDEX('Прайс-лист_Usystems'!$W:$W,MATCH($C85+0,'Прайс-лист_Usystems'!$D:$D,0))*$H85),""))</f>
        <v/>
      </c>
    </row>
    <row r="86" spans="2:14" x14ac:dyDescent="0.5">
      <c r="B86" s="35"/>
      <c r="C86" s="40" t="str" cm="1">
        <f t="array" ref="C86">IF($B86="","",IFERROR(IFERROR(_xlfn.SWITCH(INDEX('Прайс-лист_Usystems'!$R:$R,MATCH($B86+0,'Прайс-лист_Usystems'!$D:$D,0)),"Регулярный ассортимент",B86,"Под заказ",B86,"Ограниченно доступен в пределах складских остатков",B86,IFERROR(INDEX('Прайс-лист_Usystems'!D:D,MATCH("*"&amp;B86+0&amp;"*",'Прайс-лист_Usystems'!S:S,0)),INDEX('Прайс-лист_Usystems'!D:D,MATCH(B86+0,'Прайс-лист_Usystems'!S:S,0)))),IFERROR(INDEX('Прайс-лист_Usystems'!D:D,MATCH("*"&amp;B86+0&amp;"*",'Прайс-лист_Usystems'!S:S,0)),INDEX('Прайс-лист_Usystems'!D:D,MATCH(B86+0,'Прайс-лист_Usystems'!S:S,0)))),""))</f>
        <v/>
      </c>
      <c r="D86" s="28" t="str">
        <f>IF($C86="","",IFERROR(INDEX('Прайс-лист_Usystems'!$E:$E,MATCH($C86+0,'Прайс-лист_Usystems'!$D:$D,0)),""))</f>
        <v/>
      </c>
      <c r="E86" s="28" t="str">
        <f>IF($C86="","",IFERROR(INDEX('Прайс-лист_Usystems'!$F:$F,MATCH($C86+0,'Прайс-лист_Usystems'!$D:$D,0)),""))</f>
        <v/>
      </c>
      <c r="F86" s="29" t="str">
        <f>IF($C86="","",IFERROR(INDEX('Прайс-лист_Usystems'!$I:$I,MATCH($C86+0,'Прайс-лист_Usystems'!$D:$D,0)),""))</f>
        <v/>
      </c>
      <c r="G86" s="34"/>
      <c r="H86" s="29" t="str">
        <f>IF($C86="","",IFERROR(ROUNDUP(G86/INDEX('Прайс-лист_Usystems'!$X:$X,MATCH($C86+0,'Прайс-лист_Usystems'!$D:$D,0)),0)*INDEX('Прайс-лист_Usystems'!$X:$X,MATCH($C86+0,'Прайс-лист_Usystems'!$D:$D,0)),""))</f>
        <v/>
      </c>
      <c r="I86" s="62" t="str">
        <f>IF($C86="","",IFERROR(INDEX('Прайс-лист_Usystems'!$K:$K,MATCH($C86+0,'Прайс-лист_Usystems'!$D:$D,0)),""))</f>
        <v/>
      </c>
      <c r="J86" s="36"/>
      <c r="K86" s="32" t="str">
        <f t="shared" si="2"/>
        <v/>
      </c>
      <c r="L86" s="31" t="str">
        <f t="shared" si="3"/>
        <v/>
      </c>
      <c r="M86" s="65" t="str">
        <f>IF($C86="","",IFERROR(IF(INDEX('Прайс-лист_Usystems'!$V:$V,MATCH($C86+0,'Прайс-лист_Usystems'!$D:$D,0))=0,"",INDEX('Прайс-лист_Usystems'!$V:$V,MATCH($C86+0,'Прайс-лист_Usystems'!$D:$D,0))*$H86),""))</f>
        <v/>
      </c>
      <c r="N86" s="65" t="str">
        <f>IF($C86="","",IFERROR(IF(INDEX('Прайс-лист_Usystems'!$W:$W,MATCH($C86+0,'Прайс-лист_Usystems'!$D:$D,0))=0,"",INDEX('Прайс-лист_Usystems'!$W:$W,MATCH($C86+0,'Прайс-лист_Usystems'!$D:$D,0))*$H86),""))</f>
        <v/>
      </c>
    </row>
    <row r="87" spans="2:14" x14ac:dyDescent="0.5">
      <c r="B87" s="35"/>
      <c r="C87" s="40" t="str" cm="1">
        <f t="array" ref="C87">IF($B87="","",IFERROR(IFERROR(_xlfn.SWITCH(INDEX('Прайс-лист_Usystems'!$R:$R,MATCH($B87+0,'Прайс-лист_Usystems'!$D:$D,0)),"Регулярный ассортимент",B87,"Под заказ",B87,"Ограниченно доступен в пределах складских остатков",B87,IFERROR(INDEX('Прайс-лист_Usystems'!D:D,MATCH("*"&amp;B87+0&amp;"*",'Прайс-лист_Usystems'!S:S,0)),INDEX('Прайс-лист_Usystems'!D:D,MATCH(B87+0,'Прайс-лист_Usystems'!S:S,0)))),IFERROR(INDEX('Прайс-лист_Usystems'!D:D,MATCH("*"&amp;B87+0&amp;"*",'Прайс-лист_Usystems'!S:S,0)),INDEX('Прайс-лист_Usystems'!D:D,MATCH(B87+0,'Прайс-лист_Usystems'!S:S,0)))),""))</f>
        <v/>
      </c>
      <c r="D87" s="28" t="str">
        <f>IF($C87="","",IFERROR(INDEX('Прайс-лист_Usystems'!$E:$E,MATCH($C87+0,'Прайс-лист_Usystems'!$D:$D,0)),""))</f>
        <v/>
      </c>
      <c r="E87" s="28" t="str">
        <f>IF($C87="","",IFERROR(INDEX('Прайс-лист_Usystems'!$F:$F,MATCH($C87+0,'Прайс-лист_Usystems'!$D:$D,0)),""))</f>
        <v/>
      </c>
      <c r="F87" s="29" t="str">
        <f>IF($C87="","",IFERROR(INDEX('Прайс-лист_Usystems'!$I:$I,MATCH($C87+0,'Прайс-лист_Usystems'!$D:$D,0)),""))</f>
        <v/>
      </c>
      <c r="G87" s="34"/>
      <c r="H87" s="29" t="str">
        <f>IF($C87="","",IFERROR(ROUNDUP(G87/INDEX('Прайс-лист_Usystems'!$X:$X,MATCH($C87+0,'Прайс-лист_Usystems'!$D:$D,0)),0)*INDEX('Прайс-лист_Usystems'!$X:$X,MATCH($C87+0,'Прайс-лист_Usystems'!$D:$D,0)),""))</f>
        <v/>
      </c>
      <c r="I87" s="62" t="str">
        <f>IF($C87="","",IFERROR(INDEX('Прайс-лист_Usystems'!$K:$K,MATCH($C87+0,'Прайс-лист_Usystems'!$D:$D,0)),""))</f>
        <v/>
      </c>
      <c r="J87" s="36"/>
      <c r="K87" s="32" t="str">
        <f t="shared" si="2"/>
        <v/>
      </c>
      <c r="L87" s="31" t="str">
        <f t="shared" si="3"/>
        <v/>
      </c>
      <c r="M87" s="65" t="str">
        <f>IF($C87="","",IFERROR(IF(INDEX('Прайс-лист_Usystems'!$V:$V,MATCH($C87+0,'Прайс-лист_Usystems'!$D:$D,0))=0,"",INDEX('Прайс-лист_Usystems'!$V:$V,MATCH($C87+0,'Прайс-лист_Usystems'!$D:$D,0))*$H87),""))</f>
        <v/>
      </c>
      <c r="N87" s="65" t="str">
        <f>IF($C87="","",IFERROR(IF(INDEX('Прайс-лист_Usystems'!$W:$W,MATCH($C87+0,'Прайс-лист_Usystems'!$D:$D,0))=0,"",INDEX('Прайс-лист_Usystems'!$W:$W,MATCH($C87+0,'Прайс-лист_Usystems'!$D:$D,0))*$H87),""))</f>
        <v/>
      </c>
    </row>
    <row r="88" spans="2:14" x14ac:dyDescent="0.5">
      <c r="B88" s="35"/>
      <c r="C88" s="40" t="str" cm="1">
        <f t="array" ref="C88">IF($B88="","",IFERROR(IFERROR(_xlfn.SWITCH(INDEX('Прайс-лист_Usystems'!$R:$R,MATCH($B88+0,'Прайс-лист_Usystems'!$D:$D,0)),"Регулярный ассортимент",B88,"Под заказ",B88,"Ограниченно доступен в пределах складских остатков",B88,IFERROR(INDEX('Прайс-лист_Usystems'!D:D,MATCH("*"&amp;B88+0&amp;"*",'Прайс-лист_Usystems'!S:S,0)),INDEX('Прайс-лист_Usystems'!D:D,MATCH(B88+0,'Прайс-лист_Usystems'!S:S,0)))),IFERROR(INDEX('Прайс-лист_Usystems'!D:D,MATCH("*"&amp;B88+0&amp;"*",'Прайс-лист_Usystems'!S:S,0)),INDEX('Прайс-лист_Usystems'!D:D,MATCH(B88+0,'Прайс-лист_Usystems'!S:S,0)))),""))</f>
        <v/>
      </c>
      <c r="D88" s="28" t="str">
        <f>IF($C88="","",IFERROR(INDEX('Прайс-лист_Usystems'!$E:$E,MATCH($C88+0,'Прайс-лист_Usystems'!$D:$D,0)),""))</f>
        <v/>
      </c>
      <c r="E88" s="28" t="str">
        <f>IF($C88="","",IFERROR(INDEX('Прайс-лист_Usystems'!$F:$F,MATCH($C88+0,'Прайс-лист_Usystems'!$D:$D,0)),""))</f>
        <v/>
      </c>
      <c r="F88" s="29" t="str">
        <f>IF($C88="","",IFERROR(INDEX('Прайс-лист_Usystems'!$I:$I,MATCH($C88+0,'Прайс-лист_Usystems'!$D:$D,0)),""))</f>
        <v/>
      </c>
      <c r="G88" s="34"/>
      <c r="H88" s="29" t="str">
        <f>IF($C88="","",IFERROR(ROUNDUP(G88/INDEX('Прайс-лист_Usystems'!$X:$X,MATCH($C88+0,'Прайс-лист_Usystems'!$D:$D,0)),0)*INDEX('Прайс-лист_Usystems'!$X:$X,MATCH($C88+0,'Прайс-лист_Usystems'!$D:$D,0)),""))</f>
        <v/>
      </c>
      <c r="I88" s="62" t="str">
        <f>IF($C88="","",IFERROR(INDEX('Прайс-лист_Usystems'!$K:$K,MATCH($C88+0,'Прайс-лист_Usystems'!$D:$D,0)),""))</f>
        <v/>
      </c>
      <c r="J88" s="36"/>
      <c r="K88" s="32" t="str">
        <f t="shared" si="2"/>
        <v/>
      </c>
      <c r="L88" s="31" t="str">
        <f t="shared" si="3"/>
        <v/>
      </c>
      <c r="M88" s="65" t="str">
        <f>IF($C88="","",IFERROR(IF(INDEX('Прайс-лист_Usystems'!$V:$V,MATCH($C88+0,'Прайс-лист_Usystems'!$D:$D,0))=0,"",INDEX('Прайс-лист_Usystems'!$V:$V,MATCH($C88+0,'Прайс-лист_Usystems'!$D:$D,0))*$H88),""))</f>
        <v/>
      </c>
      <c r="N88" s="65" t="str">
        <f>IF($C88="","",IFERROR(IF(INDEX('Прайс-лист_Usystems'!$W:$W,MATCH($C88+0,'Прайс-лист_Usystems'!$D:$D,0))=0,"",INDEX('Прайс-лист_Usystems'!$W:$W,MATCH($C88+0,'Прайс-лист_Usystems'!$D:$D,0))*$H88),""))</f>
        <v/>
      </c>
    </row>
    <row r="89" spans="2:14" x14ac:dyDescent="0.5">
      <c r="B89" s="35"/>
      <c r="C89" s="40" t="str" cm="1">
        <f t="array" ref="C89">IF($B89="","",IFERROR(IFERROR(_xlfn.SWITCH(INDEX('Прайс-лист_Usystems'!$R:$R,MATCH($B89+0,'Прайс-лист_Usystems'!$D:$D,0)),"Регулярный ассортимент",B89,"Под заказ",B89,"Ограниченно доступен в пределах складских остатков",B89,IFERROR(INDEX('Прайс-лист_Usystems'!D:D,MATCH("*"&amp;B89+0&amp;"*",'Прайс-лист_Usystems'!S:S,0)),INDEX('Прайс-лист_Usystems'!D:D,MATCH(B89+0,'Прайс-лист_Usystems'!S:S,0)))),IFERROR(INDEX('Прайс-лист_Usystems'!D:D,MATCH("*"&amp;B89+0&amp;"*",'Прайс-лист_Usystems'!S:S,0)),INDEX('Прайс-лист_Usystems'!D:D,MATCH(B89+0,'Прайс-лист_Usystems'!S:S,0)))),""))</f>
        <v/>
      </c>
      <c r="D89" s="28" t="str">
        <f>IF($C89="","",IFERROR(INDEX('Прайс-лист_Usystems'!$E:$E,MATCH($C89+0,'Прайс-лист_Usystems'!$D:$D,0)),""))</f>
        <v/>
      </c>
      <c r="E89" s="28" t="str">
        <f>IF($C89="","",IFERROR(INDEX('Прайс-лист_Usystems'!$F:$F,MATCH($C89+0,'Прайс-лист_Usystems'!$D:$D,0)),""))</f>
        <v/>
      </c>
      <c r="F89" s="29" t="str">
        <f>IF($C89="","",IFERROR(INDEX('Прайс-лист_Usystems'!$I:$I,MATCH($C89+0,'Прайс-лист_Usystems'!$D:$D,0)),""))</f>
        <v/>
      </c>
      <c r="G89" s="34"/>
      <c r="H89" s="29" t="str">
        <f>IF($C89="","",IFERROR(ROUNDUP(G89/INDEX('Прайс-лист_Usystems'!$X:$X,MATCH($C89+0,'Прайс-лист_Usystems'!$D:$D,0)),0)*INDEX('Прайс-лист_Usystems'!$X:$X,MATCH($C89+0,'Прайс-лист_Usystems'!$D:$D,0)),""))</f>
        <v/>
      </c>
      <c r="I89" s="62" t="str">
        <f>IF($C89="","",IFERROR(INDEX('Прайс-лист_Usystems'!$K:$K,MATCH($C89+0,'Прайс-лист_Usystems'!$D:$D,0)),""))</f>
        <v/>
      </c>
      <c r="J89" s="36"/>
      <c r="K89" s="32" t="str">
        <f t="shared" si="2"/>
        <v/>
      </c>
      <c r="L89" s="31" t="str">
        <f t="shared" si="3"/>
        <v/>
      </c>
      <c r="M89" s="65" t="str">
        <f>IF($C89="","",IFERROR(IF(INDEX('Прайс-лист_Usystems'!$V:$V,MATCH($C89+0,'Прайс-лист_Usystems'!$D:$D,0))=0,"",INDEX('Прайс-лист_Usystems'!$V:$V,MATCH($C89+0,'Прайс-лист_Usystems'!$D:$D,0))*$H89),""))</f>
        <v/>
      </c>
      <c r="N89" s="65" t="str">
        <f>IF($C89="","",IFERROR(IF(INDEX('Прайс-лист_Usystems'!$W:$W,MATCH($C89+0,'Прайс-лист_Usystems'!$D:$D,0))=0,"",INDEX('Прайс-лист_Usystems'!$W:$W,MATCH($C89+0,'Прайс-лист_Usystems'!$D:$D,0))*$H89),""))</f>
        <v/>
      </c>
    </row>
    <row r="90" spans="2:14" x14ac:dyDescent="0.5">
      <c r="B90" s="35"/>
      <c r="C90" s="40" t="str" cm="1">
        <f t="array" ref="C90">IF($B90="","",IFERROR(IFERROR(_xlfn.SWITCH(INDEX('Прайс-лист_Usystems'!$R:$R,MATCH($B90+0,'Прайс-лист_Usystems'!$D:$D,0)),"Регулярный ассортимент",B90,"Под заказ",B90,"Ограниченно доступен в пределах складских остатков",B90,IFERROR(INDEX('Прайс-лист_Usystems'!D:D,MATCH("*"&amp;B90+0&amp;"*",'Прайс-лист_Usystems'!S:S,0)),INDEX('Прайс-лист_Usystems'!D:D,MATCH(B90+0,'Прайс-лист_Usystems'!S:S,0)))),IFERROR(INDEX('Прайс-лист_Usystems'!D:D,MATCH("*"&amp;B90+0&amp;"*",'Прайс-лист_Usystems'!S:S,0)),INDEX('Прайс-лист_Usystems'!D:D,MATCH(B90+0,'Прайс-лист_Usystems'!S:S,0)))),""))</f>
        <v/>
      </c>
      <c r="D90" s="28" t="str">
        <f>IF($C90="","",IFERROR(INDEX('Прайс-лист_Usystems'!$E:$E,MATCH($C90+0,'Прайс-лист_Usystems'!$D:$D,0)),""))</f>
        <v/>
      </c>
      <c r="E90" s="28" t="str">
        <f>IF($C90="","",IFERROR(INDEX('Прайс-лист_Usystems'!$F:$F,MATCH($C90+0,'Прайс-лист_Usystems'!$D:$D,0)),""))</f>
        <v/>
      </c>
      <c r="F90" s="29" t="str">
        <f>IF($C90="","",IFERROR(INDEX('Прайс-лист_Usystems'!$I:$I,MATCH($C90+0,'Прайс-лист_Usystems'!$D:$D,0)),""))</f>
        <v/>
      </c>
      <c r="G90" s="34"/>
      <c r="H90" s="29" t="str">
        <f>IF($C90="","",IFERROR(ROUNDUP(G90/INDEX('Прайс-лист_Usystems'!$X:$X,MATCH($C90+0,'Прайс-лист_Usystems'!$D:$D,0)),0)*INDEX('Прайс-лист_Usystems'!$X:$X,MATCH($C90+0,'Прайс-лист_Usystems'!$D:$D,0)),""))</f>
        <v/>
      </c>
      <c r="I90" s="62" t="str">
        <f>IF($C90="","",IFERROR(INDEX('Прайс-лист_Usystems'!$K:$K,MATCH($C90+0,'Прайс-лист_Usystems'!$D:$D,0)),""))</f>
        <v/>
      </c>
      <c r="J90" s="36"/>
      <c r="K90" s="32" t="str">
        <f t="shared" si="2"/>
        <v/>
      </c>
      <c r="L90" s="31" t="str">
        <f t="shared" si="3"/>
        <v/>
      </c>
      <c r="M90" s="65" t="str">
        <f>IF($C90="","",IFERROR(IF(INDEX('Прайс-лист_Usystems'!$V:$V,MATCH($C90+0,'Прайс-лист_Usystems'!$D:$D,0))=0,"",INDEX('Прайс-лист_Usystems'!$V:$V,MATCH($C90+0,'Прайс-лист_Usystems'!$D:$D,0))*$H90),""))</f>
        <v/>
      </c>
      <c r="N90" s="65" t="str">
        <f>IF($C90="","",IFERROR(IF(INDEX('Прайс-лист_Usystems'!$W:$W,MATCH($C90+0,'Прайс-лист_Usystems'!$D:$D,0))=0,"",INDEX('Прайс-лист_Usystems'!$W:$W,MATCH($C90+0,'Прайс-лист_Usystems'!$D:$D,0))*$H90),""))</f>
        <v/>
      </c>
    </row>
    <row r="91" spans="2:14" x14ac:dyDescent="0.5">
      <c r="B91" s="35"/>
      <c r="C91" s="40" t="str" cm="1">
        <f t="array" ref="C91">IF($B91="","",IFERROR(IFERROR(_xlfn.SWITCH(INDEX('Прайс-лист_Usystems'!$R:$R,MATCH($B91+0,'Прайс-лист_Usystems'!$D:$D,0)),"Регулярный ассортимент",B91,"Под заказ",B91,"Ограниченно доступен в пределах складских остатков",B91,IFERROR(INDEX('Прайс-лист_Usystems'!D:D,MATCH("*"&amp;B91+0&amp;"*",'Прайс-лист_Usystems'!S:S,0)),INDEX('Прайс-лист_Usystems'!D:D,MATCH(B91+0,'Прайс-лист_Usystems'!S:S,0)))),IFERROR(INDEX('Прайс-лист_Usystems'!D:D,MATCH("*"&amp;B91+0&amp;"*",'Прайс-лист_Usystems'!S:S,0)),INDEX('Прайс-лист_Usystems'!D:D,MATCH(B91+0,'Прайс-лист_Usystems'!S:S,0)))),""))</f>
        <v/>
      </c>
      <c r="D91" s="28" t="str">
        <f>IF($C91="","",IFERROR(INDEX('Прайс-лист_Usystems'!$E:$E,MATCH($C91+0,'Прайс-лист_Usystems'!$D:$D,0)),""))</f>
        <v/>
      </c>
      <c r="E91" s="28" t="str">
        <f>IF($C91="","",IFERROR(INDEX('Прайс-лист_Usystems'!$F:$F,MATCH($C91+0,'Прайс-лист_Usystems'!$D:$D,0)),""))</f>
        <v/>
      </c>
      <c r="F91" s="29" t="str">
        <f>IF($C91="","",IFERROR(INDEX('Прайс-лист_Usystems'!$I:$I,MATCH($C91+0,'Прайс-лист_Usystems'!$D:$D,0)),""))</f>
        <v/>
      </c>
      <c r="G91" s="34"/>
      <c r="H91" s="29" t="str">
        <f>IF($C91="","",IFERROR(ROUNDUP(G91/INDEX('Прайс-лист_Usystems'!$X:$X,MATCH($C91+0,'Прайс-лист_Usystems'!$D:$D,0)),0)*INDEX('Прайс-лист_Usystems'!$X:$X,MATCH($C91+0,'Прайс-лист_Usystems'!$D:$D,0)),""))</f>
        <v/>
      </c>
      <c r="I91" s="62" t="str">
        <f>IF($C91="","",IFERROR(INDEX('Прайс-лист_Usystems'!$K:$K,MATCH($C91+0,'Прайс-лист_Usystems'!$D:$D,0)),""))</f>
        <v/>
      </c>
      <c r="J91" s="36"/>
      <c r="K91" s="32" t="str">
        <f t="shared" si="2"/>
        <v/>
      </c>
      <c r="L91" s="31" t="str">
        <f t="shared" si="3"/>
        <v/>
      </c>
      <c r="M91" s="65" t="str">
        <f>IF($C91="","",IFERROR(IF(INDEX('Прайс-лист_Usystems'!$V:$V,MATCH($C91+0,'Прайс-лист_Usystems'!$D:$D,0))=0,"",INDEX('Прайс-лист_Usystems'!$V:$V,MATCH($C91+0,'Прайс-лист_Usystems'!$D:$D,0))*$H91),""))</f>
        <v/>
      </c>
      <c r="N91" s="65" t="str">
        <f>IF($C91="","",IFERROR(IF(INDEX('Прайс-лист_Usystems'!$W:$W,MATCH($C91+0,'Прайс-лист_Usystems'!$D:$D,0))=0,"",INDEX('Прайс-лист_Usystems'!$W:$W,MATCH($C91+0,'Прайс-лист_Usystems'!$D:$D,0))*$H91),""))</f>
        <v/>
      </c>
    </row>
    <row r="92" spans="2:14" x14ac:dyDescent="0.5">
      <c r="B92" s="35"/>
      <c r="C92" s="40" t="str" cm="1">
        <f t="array" ref="C92">IF($B92="","",IFERROR(IFERROR(_xlfn.SWITCH(INDEX('Прайс-лист_Usystems'!$R:$R,MATCH($B92+0,'Прайс-лист_Usystems'!$D:$D,0)),"Регулярный ассортимент",B92,"Под заказ",B92,"Ограниченно доступен в пределах складских остатков",B92,IFERROR(INDEX('Прайс-лист_Usystems'!D:D,MATCH("*"&amp;B92+0&amp;"*",'Прайс-лист_Usystems'!S:S,0)),INDEX('Прайс-лист_Usystems'!D:D,MATCH(B92+0,'Прайс-лист_Usystems'!S:S,0)))),IFERROR(INDEX('Прайс-лист_Usystems'!D:D,MATCH("*"&amp;B92+0&amp;"*",'Прайс-лист_Usystems'!S:S,0)),INDEX('Прайс-лист_Usystems'!D:D,MATCH(B92+0,'Прайс-лист_Usystems'!S:S,0)))),""))</f>
        <v/>
      </c>
      <c r="D92" s="28" t="str">
        <f>IF($C92="","",IFERROR(INDEX('Прайс-лист_Usystems'!$E:$E,MATCH($C92+0,'Прайс-лист_Usystems'!$D:$D,0)),""))</f>
        <v/>
      </c>
      <c r="E92" s="28" t="str">
        <f>IF($C92="","",IFERROR(INDEX('Прайс-лист_Usystems'!$F:$F,MATCH($C92+0,'Прайс-лист_Usystems'!$D:$D,0)),""))</f>
        <v/>
      </c>
      <c r="F92" s="29" t="str">
        <f>IF($C92="","",IFERROR(INDEX('Прайс-лист_Usystems'!$I:$I,MATCH($C92+0,'Прайс-лист_Usystems'!$D:$D,0)),""))</f>
        <v/>
      </c>
      <c r="G92" s="34"/>
      <c r="H92" s="29" t="str">
        <f>IF($C92="","",IFERROR(ROUNDUP(G92/INDEX('Прайс-лист_Usystems'!$X:$X,MATCH($C92+0,'Прайс-лист_Usystems'!$D:$D,0)),0)*INDEX('Прайс-лист_Usystems'!$X:$X,MATCH($C92+0,'Прайс-лист_Usystems'!$D:$D,0)),""))</f>
        <v/>
      </c>
      <c r="I92" s="62" t="str">
        <f>IF($C92="","",IFERROR(INDEX('Прайс-лист_Usystems'!$K:$K,MATCH($C92+0,'Прайс-лист_Usystems'!$D:$D,0)),""))</f>
        <v/>
      </c>
      <c r="J92" s="36"/>
      <c r="K92" s="32" t="str">
        <f t="shared" si="2"/>
        <v/>
      </c>
      <c r="L92" s="31" t="str">
        <f t="shared" si="3"/>
        <v/>
      </c>
      <c r="M92" s="65" t="str">
        <f>IF($C92="","",IFERROR(IF(INDEX('Прайс-лист_Usystems'!$V:$V,MATCH($C92+0,'Прайс-лист_Usystems'!$D:$D,0))=0,"",INDEX('Прайс-лист_Usystems'!$V:$V,MATCH($C92+0,'Прайс-лист_Usystems'!$D:$D,0))*$H92),""))</f>
        <v/>
      </c>
      <c r="N92" s="65" t="str">
        <f>IF($C92="","",IFERROR(IF(INDEX('Прайс-лист_Usystems'!$W:$W,MATCH($C92+0,'Прайс-лист_Usystems'!$D:$D,0))=0,"",INDEX('Прайс-лист_Usystems'!$W:$W,MATCH($C92+0,'Прайс-лист_Usystems'!$D:$D,0))*$H92),""))</f>
        <v/>
      </c>
    </row>
    <row r="93" spans="2:14" x14ac:dyDescent="0.5">
      <c r="B93" s="35"/>
      <c r="C93" s="40" t="str" cm="1">
        <f t="array" ref="C93">IF($B93="","",IFERROR(IFERROR(_xlfn.SWITCH(INDEX('Прайс-лист_Usystems'!$R:$R,MATCH($B93+0,'Прайс-лист_Usystems'!$D:$D,0)),"Регулярный ассортимент",B93,"Под заказ",B93,"Ограниченно доступен в пределах складских остатков",B93,IFERROR(INDEX('Прайс-лист_Usystems'!D:D,MATCH("*"&amp;B93+0&amp;"*",'Прайс-лист_Usystems'!S:S,0)),INDEX('Прайс-лист_Usystems'!D:D,MATCH(B93+0,'Прайс-лист_Usystems'!S:S,0)))),IFERROR(INDEX('Прайс-лист_Usystems'!D:D,MATCH("*"&amp;B93+0&amp;"*",'Прайс-лист_Usystems'!S:S,0)),INDEX('Прайс-лист_Usystems'!D:D,MATCH(B93+0,'Прайс-лист_Usystems'!S:S,0)))),""))</f>
        <v/>
      </c>
      <c r="D93" s="28" t="str">
        <f>IF($C93="","",IFERROR(INDEX('Прайс-лист_Usystems'!$E:$E,MATCH($C93+0,'Прайс-лист_Usystems'!$D:$D,0)),""))</f>
        <v/>
      </c>
      <c r="E93" s="28" t="str">
        <f>IF($C93="","",IFERROR(INDEX('Прайс-лист_Usystems'!$F:$F,MATCH($C93+0,'Прайс-лист_Usystems'!$D:$D,0)),""))</f>
        <v/>
      </c>
      <c r="F93" s="29" t="str">
        <f>IF($C93="","",IFERROR(INDEX('Прайс-лист_Usystems'!$I:$I,MATCH($C93+0,'Прайс-лист_Usystems'!$D:$D,0)),""))</f>
        <v/>
      </c>
      <c r="G93" s="34"/>
      <c r="H93" s="29" t="str">
        <f>IF($C93="","",IFERROR(ROUNDUP(G93/INDEX('Прайс-лист_Usystems'!$X:$X,MATCH($C93+0,'Прайс-лист_Usystems'!$D:$D,0)),0)*INDEX('Прайс-лист_Usystems'!$X:$X,MATCH($C93+0,'Прайс-лист_Usystems'!$D:$D,0)),""))</f>
        <v/>
      </c>
      <c r="I93" s="62" t="str">
        <f>IF($C93="","",IFERROR(INDEX('Прайс-лист_Usystems'!$K:$K,MATCH($C93+0,'Прайс-лист_Usystems'!$D:$D,0)),""))</f>
        <v/>
      </c>
      <c r="J93" s="36"/>
      <c r="K93" s="32" t="str">
        <f t="shared" si="2"/>
        <v/>
      </c>
      <c r="L93" s="31" t="str">
        <f t="shared" si="3"/>
        <v/>
      </c>
      <c r="M93" s="65" t="str">
        <f>IF($C93="","",IFERROR(IF(INDEX('Прайс-лист_Usystems'!$V:$V,MATCH($C93+0,'Прайс-лист_Usystems'!$D:$D,0))=0,"",INDEX('Прайс-лист_Usystems'!$V:$V,MATCH($C93+0,'Прайс-лист_Usystems'!$D:$D,0))*$H93),""))</f>
        <v/>
      </c>
      <c r="N93" s="65" t="str">
        <f>IF($C93="","",IFERROR(IF(INDEX('Прайс-лист_Usystems'!$W:$W,MATCH($C93+0,'Прайс-лист_Usystems'!$D:$D,0))=0,"",INDEX('Прайс-лист_Usystems'!$W:$W,MATCH($C93+0,'Прайс-лист_Usystems'!$D:$D,0))*$H93),""))</f>
        <v/>
      </c>
    </row>
    <row r="94" spans="2:14" x14ac:dyDescent="0.5">
      <c r="B94" s="35"/>
      <c r="C94" s="40" t="str" cm="1">
        <f t="array" ref="C94">IF($B94="","",IFERROR(IFERROR(_xlfn.SWITCH(INDEX('Прайс-лист_Usystems'!$R:$R,MATCH($B94+0,'Прайс-лист_Usystems'!$D:$D,0)),"Регулярный ассортимент",B94,"Под заказ",B94,"Ограниченно доступен в пределах складских остатков",B94,IFERROR(INDEX('Прайс-лист_Usystems'!D:D,MATCH("*"&amp;B94+0&amp;"*",'Прайс-лист_Usystems'!S:S,0)),INDEX('Прайс-лист_Usystems'!D:D,MATCH(B94+0,'Прайс-лист_Usystems'!S:S,0)))),IFERROR(INDEX('Прайс-лист_Usystems'!D:D,MATCH("*"&amp;B94+0&amp;"*",'Прайс-лист_Usystems'!S:S,0)),INDEX('Прайс-лист_Usystems'!D:D,MATCH(B94+0,'Прайс-лист_Usystems'!S:S,0)))),""))</f>
        <v/>
      </c>
      <c r="D94" s="28" t="str">
        <f>IF($C94="","",IFERROR(INDEX('Прайс-лист_Usystems'!$E:$E,MATCH($C94+0,'Прайс-лист_Usystems'!$D:$D,0)),""))</f>
        <v/>
      </c>
      <c r="E94" s="28" t="str">
        <f>IF($C94="","",IFERROR(INDEX('Прайс-лист_Usystems'!$F:$F,MATCH($C94+0,'Прайс-лист_Usystems'!$D:$D,0)),""))</f>
        <v/>
      </c>
      <c r="F94" s="29" t="str">
        <f>IF($C94="","",IFERROR(INDEX('Прайс-лист_Usystems'!$I:$I,MATCH($C94+0,'Прайс-лист_Usystems'!$D:$D,0)),""))</f>
        <v/>
      </c>
      <c r="G94" s="34"/>
      <c r="H94" s="29" t="str">
        <f>IF($C94="","",IFERROR(ROUNDUP(G94/INDEX('Прайс-лист_Usystems'!$X:$X,MATCH($C94+0,'Прайс-лист_Usystems'!$D:$D,0)),0)*INDEX('Прайс-лист_Usystems'!$X:$X,MATCH($C94+0,'Прайс-лист_Usystems'!$D:$D,0)),""))</f>
        <v/>
      </c>
      <c r="I94" s="62" t="str">
        <f>IF($C94="","",IFERROR(INDEX('Прайс-лист_Usystems'!$K:$K,MATCH($C94+0,'Прайс-лист_Usystems'!$D:$D,0)),""))</f>
        <v/>
      </c>
      <c r="J94" s="36"/>
      <c r="K94" s="32" t="str">
        <f t="shared" si="2"/>
        <v/>
      </c>
      <c r="L94" s="31" t="str">
        <f t="shared" si="3"/>
        <v/>
      </c>
      <c r="M94" s="65" t="str">
        <f>IF($C94="","",IFERROR(IF(INDEX('Прайс-лист_Usystems'!$V:$V,MATCH($C94+0,'Прайс-лист_Usystems'!$D:$D,0))=0,"",INDEX('Прайс-лист_Usystems'!$V:$V,MATCH($C94+0,'Прайс-лист_Usystems'!$D:$D,0))*$H94),""))</f>
        <v/>
      </c>
      <c r="N94" s="65" t="str">
        <f>IF($C94="","",IFERROR(IF(INDEX('Прайс-лист_Usystems'!$W:$W,MATCH($C94+0,'Прайс-лист_Usystems'!$D:$D,0))=0,"",INDEX('Прайс-лист_Usystems'!$W:$W,MATCH($C94+0,'Прайс-лист_Usystems'!$D:$D,0))*$H94),""))</f>
        <v/>
      </c>
    </row>
    <row r="95" spans="2:14" x14ac:dyDescent="0.5">
      <c r="B95" s="35"/>
      <c r="C95" s="40" t="str" cm="1">
        <f t="array" ref="C95">IF($B95="","",IFERROR(IFERROR(_xlfn.SWITCH(INDEX('Прайс-лист_Usystems'!$R:$R,MATCH($B95+0,'Прайс-лист_Usystems'!$D:$D,0)),"Регулярный ассортимент",B95,"Под заказ",B95,"Ограниченно доступен в пределах складских остатков",B95,IFERROR(INDEX('Прайс-лист_Usystems'!D:D,MATCH("*"&amp;B95+0&amp;"*",'Прайс-лист_Usystems'!S:S,0)),INDEX('Прайс-лист_Usystems'!D:D,MATCH(B95+0,'Прайс-лист_Usystems'!S:S,0)))),IFERROR(INDEX('Прайс-лист_Usystems'!D:D,MATCH("*"&amp;B95+0&amp;"*",'Прайс-лист_Usystems'!S:S,0)),INDEX('Прайс-лист_Usystems'!D:D,MATCH(B95+0,'Прайс-лист_Usystems'!S:S,0)))),""))</f>
        <v/>
      </c>
      <c r="D95" s="28" t="str">
        <f>IF($C95="","",IFERROR(INDEX('Прайс-лист_Usystems'!$E:$E,MATCH($C95+0,'Прайс-лист_Usystems'!$D:$D,0)),""))</f>
        <v/>
      </c>
      <c r="E95" s="28" t="str">
        <f>IF($C95="","",IFERROR(INDEX('Прайс-лист_Usystems'!$F:$F,MATCH($C95+0,'Прайс-лист_Usystems'!$D:$D,0)),""))</f>
        <v/>
      </c>
      <c r="F95" s="29" t="str">
        <f>IF($C95="","",IFERROR(INDEX('Прайс-лист_Usystems'!$I:$I,MATCH($C95+0,'Прайс-лист_Usystems'!$D:$D,0)),""))</f>
        <v/>
      </c>
      <c r="G95" s="34"/>
      <c r="H95" s="29" t="str">
        <f>IF($C95="","",IFERROR(ROUNDUP(G95/INDEX('Прайс-лист_Usystems'!$X:$X,MATCH($C95+0,'Прайс-лист_Usystems'!$D:$D,0)),0)*INDEX('Прайс-лист_Usystems'!$X:$X,MATCH($C95+0,'Прайс-лист_Usystems'!$D:$D,0)),""))</f>
        <v/>
      </c>
      <c r="I95" s="62" t="str">
        <f>IF($C95="","",IFERROR(INDEX('Прайс-лист_Usystems'!$K:$K,MATCH($C95+0,'Прайс-лист_Usystems'!$D:$D,0)),""))</f>
        <v/>
      </c>
      <c r="J95" s="36"/>
      <c r="K95" s="32" t="str">
        <f t="shared" si="2"/>
        <v/>
      </c>
      <c r="L95" s="31" t="str">
        <f t="shared" si="3"/>
        <v/>
      </c>
      <c r="M95" s="65" t="str">
        <f>IF($C95="","",IFERROR(IF(INDEX('Прайс-лист_Usystems'!$V:$V,MATCH($C95+0,'Прайс-лист_Usystems'!$D:$D,0))=0,"",INDEX('Прайс-лист_Usystems'!$V:$V,MATCH($C95+0,'Прайс-лист_Usystems'!$D:$D,0))*$H95),""))</f>
        <v/>
      </c>
      <c r="N95" s="65" t="str">
        <f>IF($C95="","",IFERROR(IF(INDEX('Прайс-лист_Usystems'!$W:$W,MATCH($C95+0,'Прайс-лист_Usystems'!$D:$D,0))=0,"",INDEX('Прайс-лист_Usystems'!$W:$W,MATCH($C95+0,'Прайс-лист_Usystems'!$D:$D,0))*$H95),""))</f>
        <v/>
      </c>
    </row>
    <row r="96" spans="2:14" x14ac:dyDescent="0.5">
      <c r="B96" s="35"/>
      <c r="C96" s="40" t="str" cm="1">
        <f t="array" ref="C96">IF($B96="","",IFERROR(IFERROR(_xlfn.SWITCH(INDEX('Прайс-лист_Usystems'!$R:$R,MATCH($B96+0,'Прайс-лист_Usystems'!$D:$D,0)),"Регулярный ассортимент",B96,"Под заказ",B96,"Ограниченно доступен в пределах складских остатков",B96,IFERROR(INDEX('Прайс-лист_Usystems'!D:D,MATCH("*"&amp;B96+0&amp;"*",'Прайс-лист_Usystems'!S:S,0)),INDEX('Прайс-лист_Usystems'!D:D,MATCH(B96+0,'Прайс-лист_Usystems'!S:S,0)))),IFERROR(INDEX('Прайс-лист_Usystems'!D:D,MATCH("*"&amp;B96+0&amp;"*",'Прайс-лист_Usystems'!S:S,0)),INDEX('Прайс-лист_Usystems'!D:D,MATCH(B96+0,'Прайс-лист_Usystems'!S:S,0)))),""))</f>
        <v/>
      </c>
      <c r="D96" s="28" t="str">
        <f>IF($C96="","",IFERROR(INDEX('Прайс-лист_Usystems'!$E:$E,MATCH($C96+0,'Прайс-лист_Usystems'!$D:$D,0)),""))</f>
        <v/>
      </c>
      <c r="E96" s="28" t="str">
        <f>IF($C96="","",IFERROR(INDEX('Прайс-лист_Usystems'!$F:$F,MATCH($C96+0,'Прайс-лист_Usystems'!$D:$D,0)),""))</f>
        <v/>
      </c>
      <c r="F96" s="29" t="str">
        <f>IF($C96="","",IFERROR(INDEX('Прайс-лист_Usystems'!$I:$I,MATCH($C96+0,'Прайс-лист_Usystems'!$D:$D,0)),""))</f>
        <v/>
      </c>
      <c r="G96" s="34"/>
      <c r="H96" s="29" t="str">
        <f>IF($C96="","",IFERROR(ROUNDUP(G96/INDEX('Прайс-лист_Usystems'!$X:$X,MATCH($C96+0,'Прайс-лист_Usystems'!$D:$D,0)),0)*INDEX('Прайс-лист_Usystems'!$X:$X,MATCH($C96+0,'Прайс-лист_Usystems'!$D:$D,0)),""))</f>
        <v/>
      </c>
      <c r="I96" s="62" t="str">
        <f>IF($C96="","",IFERROR(INDEX('Прайс-лист_Usystems'!$K:$K,MATCH($C96+0,'Прайс-лист_Usystems'!$D:$D,0)),""))</f>
        <v/>
      </c>
      <c r="J96" s="36"/>
      <c r="K96" s="32" t="str">
        <f t="shared" si="2"/>
        <v/>
      </c>
      <c r="L96" s="31" t="str">
        <f t="shared" si="3"/>
        <v/>
      </c>
      <c r="M96" s="65" t="str">
        <f>IF($C96="","",IFERROR(IF(INDEX('Прайс-лист_Usystems'!$V:$V,MATCH($C96+0,'Прайс-лист_Usystems'!$D:$D,0))=0,"",INDEX('Прайс-лист_Usystems'!$V:$V,MATCH($C96+0,'Прайс-лист_Usystems'!$D:$D,0))*$H96),""))</f>
        <v/>
      </c>
      <c r="N96" s="65" t="str">
        <f>IF($C96="","",IFERROR(IF(INDEX('Прайс-лист_Usystems'!$W:$W,MATCH($C96+0,'Прайс-лист_Usystems'!$D:$D,0))=0,"",INDEX('Прайс-лист_Usystems'!$W:$W,MATCH($C96+0,'Прайс-лист_Usystems'!$D:$D,0))*$H96),""))</f>
        <v/>
      </c>
    </row>
    <row r="97" spans="2:14" x14ac:dyDescent="0.5">
      <c r="B97" s="35"/>
      <c r="C97" s="40" t="str" cm="1">
        <f t="array" ref="C97">IF($B97="","",IFERROR(IFERROR(_xlfn.SWITCH(INDEX('Прайс-лист_Usystems'!$R:$R,MATCH($B97+0,'Прайс-лист_Usystems'!$D:$D,0)),"Регулярный ассортимент",B97,"Под заказ",B97,"Ограниченно доступен в пределах складских остатков",B97,IFERROR(INDEX('Прайс-лист_Usystems'!D:D,MATCH("*"&amp;B97+0&amp;"*",'Прайс-лист_Usystems'!S:S,0)),INDEX('Прайс-лист_Usystems'!D:D,MATCH(B97+0,'Прайс-лист_Usystems'!S:S,0)))),IFERROR(INDEX('Прайс-лист_Usystems'!D:D,MATCH("*"&amp;B97+0&amp;"*",'Прайс-лист_Usystems'!S:S,0)),INDEX('Прайс-лист_Usystems'!D:D,MATCH(B97+0,'Прайс-лист_Usystems'!S:S,0)))),""))</f>
        <v/>
      </c>
      <c r="D97" s="28" t="str">
        <f>IF($C97="","",IFERROR(INDEX('Прайс-лист_Usystems'!$E:$E,MATCH($C97+0,'Прайс-лист_Usystems'!$D:$D,0)),""))</f>
        <v/>
      </c>
      <c r="E97" s="28" t="str">
        <f>IF($C97="","",IFERROR(INDEX('Прайс-лист_Usystems'!$F:$F,MATCH($C97+0,'Прайс-лист_Usystems'!$D:$D,0)),""))</f>
        <v/>
      </c>
      <c r="F97" s="29" t="str">
        <f>IF($C97="","",IFERROR(INDEX('Прайс-лист_Usystems'!$I:$I,MATCH($C97+0,'Прайс-лист_Usystems'!$D:$D,0)),""))</f>
        <v/>
      </c>
      <c r="G97" s="34"/>
      <c r="H97" s="29" t="str">
        <f>IF($C97="","",IFERROR(ROUNDUP(G97/INDEX('Прайс-лист_Usystems'!$X:$X,MATCH($C97+0,'Прайс-лист_Usystems'!$D:$D,0)),0)*INDEX('Прайс-лист_Usystems'!$X:$X,MATCH($C97+0,'Прайс-лист_Usystems'!$D:$D,0)),""))</f>
        <v/>
      </c>
      <c r="I97" s="62" t="str">
        <f>IF($C97="","",IFERROR(INDEX('Прайс-лист_Usystems'!$K:$K,MATCH($C97+0,'Прайс-лист_Usystems'!$D:$D,0)),""))</f>
        <v/>
      </c>
      <c r="J97" s="36"/>
      <c r="K97" s="32" t="str">
        <f t="shared" si="2"/>
        <v/>
      </c>
      <c r="L97" s="31" t="str">
        <f t="shared" si="3"/>
        <v/>
      </c>
      <c r="M97" s="65" t="str">
        <f>IF($C97="","",IFERROR(IF(INDEX('Прайс-лист_Usystems'!$V:$V,MATCH($C97+0,'Прайс-лист_Usystems'!$D:$D,0))=0,"",INDEX('Прайс-лист_Usystems'!$V:$V,MATCH($C97+0,'Прайс-лист_Usystems'!$D:$D,0))*$H97),""))</f>
        <v/>
      </c>
      <c r="N97" s="65" t="str">
        <f>IF($C97="","",IFERROR(IF(INDEX('Прайс-лист_Usystems'!$W:$W,MATCH($C97+0,'Прайс-лист_Usystems'!$D:$D,0))=0,"",INDEX('Прайс-лист_Usystems'!$W:$W,MATCH($C97+0,'Прайс-лист_Usystems'!$D:$D,0))*$H97),""))</f>
        <v/>
      </c>
    </row>
    <row r="98" spans="2:14" x14ac:dyDescent="0.5">
      <c r="B98" s="35"/>
      <c r="C98" s="40" t="str" cm="1">
        <f t="array" ref="C98">IF($B98="","",IFERROR(IFERROR(_xlfn.SWITCH(INDEX('Прайс-лист_Usystems'!$R:$R,MATCH($B98+0,'Прайс-лист_Usystems'!$D:$D,0)),"Регулярный ассортимент",B98,"Под заказ",B98,"Ограниченно доступен в пределах складских остатков",B98,IFERROR(INDEX('Прайс-лист_Usystems'!D:D,MATCH("*"&amp;B98+0&amp;"*",'Прайс-лист_Usystems'!S:S,0)),INDEX('Прайс-лист_Usystems'!D:D,MATCH(B98+0,'Прайс-лист_Usystems'!S:S,0)))),IFERROR(INDEX('Прайс-лист_Usystems'!D:D,MATCH("*"&amp;B98+0&amp;"*",'Прайс-лист_Usystems'!S:S,0)),INDEX('Прайс-лист_Usystems'!D:D,MATCH(B98+0,'Прайс-лист_Usystems'!S:S,0)))),""))</f>
        <v/>
      </c>
      <c r="D98" s="28" t="str">
        <f>IF($C98="","",IFERROR(INDEX('Прайс-лист_Usystems'!$E:$E,MATCH($C98+0,'Прайс-лист_Usystems'!$D:$D,0)),""))</f>
        <v/>
      </c>
      <c r="E98" s="28" t="str">
        <f>IF($C98="","",IFERROR(INDEX('Прайс-лист_Usystems'!$F:$F,MATCH($C98+0,'Прайс-лист_Usystems'!$D:$D,0)),""))</f>
        <v/>
      </c>
      <c r="F98" s="29" t="str">
        <f>IF($C98="","",IFERROR(INDEX('Прайс-лист_Usystems'!$I:$I,MATCH($C98+0,'Прайс-лист_Usystems'!$D:$D,0)),""))</f>
        <v/>
      </c>
      <c r="G98" s="34"/>
      <c r="H98" s="29" t="str">
        <f>IF($C98="","",IFERROR(ROUNDUP(G98/INDEX('Прайс-лист_Usystems'!$X:$X,MATCH($C98+0,'Прайс-лист_Usystems'!$D:$D,0)),0)*INDEX('Прайс-лист_Usystems'!$X:$X,MATCH($C98+0,'Прайс-лист_Usystems'!$D:$D,0)),""))</f>
        <v/>
      </c>
      <c r="I98" s="62" t="str">
        <f>IF($C98="","",IFERROR(INDEX('Прайс-лист_Usystems'!$K:$K,MATCH($C98+0,'Прайс-лист_Usystems'!$D:$D,0)),""))</f>
        <v/>
      </c>
      <c r="J98" s="36"/>
      <c r="K98" s="32" t="str">
        <f t="shared" si="2"/>
        <v/>
      </c>
      <c r="L98" s="31" t="str">
        <f t="shared" si="3"/>
        <v/>
      </c>
      <c r="M98" s="65" t="str">
        <f>IF($C98="","",IFERROR(IF(INDEX('Прайс-лист_Usystems'!$V:$V,MATCH($C98+0,'Прайс-лист_Usystems'!$D:$D,0))=0,"",INDEX('Прайс-лист_Usystems'!$V:$V,MATCH($C98+0,'Прайс-лист_Usystems'!$D:$D,0))*$H98),""))</f>
        <v/>
      </c>
      <c r="N98" s="65" t="str">
        <f>IF($C98="","",IFERROR(IF(INDEX('Прайс-лист_Usystems'!$W:$W,MATCH($C98+0,'Прайс-лист_Usystems'!$D:$D,0))=0,"",INDEX('Прайс-лист_Usystems'!$W:$W,MATCH($C98+0,'Прайс-лист_Usystems'!$D:$D,0))*$H98),""))</f>
        <v/>
      </c>
    </row>
    <row r="99" spans="2:14" x14ac:dyDescent="0.5">
      <c r="B99" s="35"/>
      <c r="C99" s="40" t="str" cm="1">
        <f t="array" ref="C99">IF($B99="","",IFERROR(IFERROR(_xlfn.SWITCH(INDEX('Прайс-лист_Usystems'!$R:$R,MATCH($B99+0,'Прайс-лист_Usystems'!$D:$D,0)),"Регулярный ассортимент",B99,"Под заказ",B99,"Ограниченно доступен в пределах складских остатков",B99,IFERROR(INDEX('Прайс-лист_Usystems'!D:D,MATCH("*"&amp;B99+0&amp;"*",'Прайс-лист_Usystems'!S:S,0)),INDEX('Прайс-лист_Usystems'!D:D,MATCH(B99+0,'Прайс-лист_Usystems'!S:S,0)))),IFERROR(INDEX('Прайс-лист_Usystems'!D:D,MATCH("*"&amp;B99+0&amp;"*",'Прайс-лист_Usystems'!S:S,0)),INDEX('Прайс-лист_Usystems'!D:D,MATCH(B99+0,'Прайс-лист_Usystems'!S:S,0)))),""))</f>
        <v/>
      </c>
      <c r="D99" s="28" t="str">
        <f>IF($C99="","",IFERROR(INDEX('Прайс-лист_Usystems'!$E:$E,MATCH($C99+0,'Прайс-лист_Usystems'!$D:$D,0)),""))</f>
        <v/>
      </c>
      <c r="E99" s="28" t="str">
        <f>IF($C99="","",IFERROR(INDEX('Прайс-лист_Usystems'!$F:$F,MATCH($C99+0,'Прайс-лист_Usystems'!$D:$D,0)),""))</f>
        <v/>
      </c>
      <c r="F99" s="29" t="str">
        <f>IF($C99="","",IFERROR(INDEX('Прайс-лист_Usystems'!$I:$I,MATCH($C99+0,'Прайс-лист_Usystems'!$D:$D,0)),""))</f>
        <v/>
      </c>
      <c r="G99" s="34"/>
      <c r="H99" s="29" t="str">
        <f>IF($C99="","",IFERROR(ROUNDUP(G99/INDEX('Прайс-лист_Usystems'!$X:$X,MATCH($C99+0,'Прайс-лист_Usystems'!$D:$D,0)),0)*INDEX('Прайс-лист_Usystems'!$X:$X,MATCH($C99+0,'Прайс-лист_Usystems'!$D:$D,0)),""))</f>
        <v/>
      </c>
      <c r="I99" s="62" t="str">
        <f>IF($C99="","",IFERROR(INDEX('Прайс-лист_Usystems'!$K:$K,MATCH($C99+0,'Прайс-лист_Usystems'!$D:$D,0)),""))</f>
        <v/>
      </c>
      <c r="J99" s="36"/>
      <c r="K99" s="32" t="str">
        <f t="shared" si="2"/>
        <v/>
      </c>
      <c r="L99" s="31" t="str">
        <f t="shared" si="3"/>
        <v/>
      </c>
      <c r="M99" s="65" t="str">
        <f>IF($C99="","",IFERROR(IF(INDEX('Прайс-лист_Usystems'!$V:$V,MATCH($C99+0,'Прайс-лист_Usystems'!$D:$D,0))=0,"",INDEX('Прайс-лист_Usystems'!$V:$V,MATCH($C99+0,'Прайс-лист_Usystems'!$D:$D,0))*$H99),""))</f>
        <v/>
      </c>
      <c r="N99" s="65" t="str">
        <f>IF($C99="","",IFERROR(IF(INDEX('Прайс-лист_Usystems'!$W:$W,MATCH($C99+0,'Прайс-лист_Usystems'!$D:$D,0))=0,"",INDEX('Прайс-лист_Usystems'!$W:$W,MATCH($C99+0,'Прайс-лист_Usystems'!$D:$D,0))*$H99),""))</f>
        <v/>
      </c>
    </row>
    <row r="100" spans="2:14" x14ac:dyDescent="0.5">
      <c r="B100" s="35"/>
      <c r="C100" s="40" t="str" cm="1">
        <f t="array" ref="C100">IF($B100="","",IFERROR(IFERROR(_xlfn.SWITCH(INDEX('Прайс-лист_Usystems'!$R:$R,MATCH($B100+0,'Прайс-лист_Usystems'!$D:$D,0)),"Регулярный ассортимент",B100,"Под заказ",B100,"Ограниченно доступен в пределах складских остатков",B100,IFERROR(INDEX('Прайс-лист_Usystems'!D:D,MATCH("*"&amp;B100+0&amp;"*",'Прайс-лист_Usystems'!S:S,0)),INDEX('Прайс-лист_Usystems'!D:D,MATCH(B100+0,'Прайс-лист_Usystems'!S:S,0)))),IFERROR(INDEX('Прайс-лист_Usystems'!D:D,MATCH("*"&amp;B100+0&amp;"*",'Прайс-лист_Usystems'!S:S,0)),INDEX('Прайс-лист_Usystems'!D:D,MATCH(B100+0,'Прайс-лист_Usystems'!S:S,0)))),""))</f>
        <v/>
      </c>
      <c r="D100" s="28" t="str">
        <f>IF($C100="","",IFERROR(INDEX('Прайс-лист_Usystems'!$E:$E,MATCH($C100+0,'Прайс-лист_Usystems'!$D:$D,0)),""))</f>
        <v/>
      </c>
      <c r="E100" s="28" t="str">
        <f>IF($C100="","",IFERROR(INDEX('Прайс-лист_Usystems'!$F:$F,MATCH($C100+0,'Прайс-лист_Usystems'!$D:$D,0)),""))</f>
        <v/>
      </c>
      <c r="F100" s="29" t="str">
        <f>IF($C100="","",IFERROR(INDEX('Прайс-лист_Usystems'!$I:$I,MATCH($C100+0,'Прайс-лист_Usystems'!$D:$D,0)),""))</f>
        <v/>
      </c>
      <c r="G100" s="34"/>
      <c r="H100" s="29" t="str">
        <f>IF($C100="","",IFERROR(ROUNDUP(G100/INDEX('Прайс-лист_Usystems'!$X:$X,MATCH($C100+0,'Прайс-лист_Usystems'!$D:$D,0)),0)*INDEX('Прайс-лист_Usystems'!$X:$X,MATCH($C100+0,'Прайс-лист_Usystems'!$D:$D,0)),""))</f>
        <v/>
      </c>
      <c r="I100" s="62" t="str">
        <f>IF($C100="","",IFERROR(INDEX('Прайс-лист_Usystems'!$K:$K,MATCH($C100+0,'Прайс-лист_Usystems'!$D:$D,0)),""))</f>
        <v/>
      </c>
      <c r="J100" s="36"/>
      <c r="K100" s="32" t="str">
        <f t="shared" si="2"/>
        <v/>
      </c>
      <c r="L100" s="31" t="str">
        <f t="shared" si="3"/>
        <v/>
      </c>
      <c r="M100" s="65" t="str">
        <f>IF($C100="","",IFERROR(IF(INDEX('Прайс-лист_Usystems'!$V:$V,MATCH($C100+0,'Прайс-лист_Usystems'!$D:$D,0))=0,"",INDEX('Прайс-лист_Usystems'!$V:$V,MATCH($C100+0,'Прайс-лист_Usystems'!$D:$D,0))*$H100),""))</f>
        <v/>
      </c>
      <c r="N100" s="65" t="str">
        <f>IF($C100="","",IFERROR(IF(INDEX('Прайс-лист_Usystems'!$W:$W,MATCH($C100+0,'Прайс-лист_Usystems'!$D:$D,0))=0,"",INDEX('Прайс-лист_Usystems'!$W:$W,MATCH($C100+0,'Прайс-лист_Usystems'!$D:$D,0))*$H100),""))</f>
        <v/>
      </c>
    </row>
    <row r="101" spans="2:14" x14ac:dyDescent="0.5">
      <c r="B101" s="35"/>
      <c r="C101" s="40" t="str" cm="1">
        <f t="array" ref="C101">IF($B101="","",IFERROR(IFERROR(_xlfn.SWITCH(INDEX('Прайс-лист_Usystems'!$R:$R,MATCH($B101+0,'Прайс-лист_Usystems'!$D:$D,0)),"Регулярный ассортимент",B101,"Под заказ",B101,"Ограниченно доступен в пределах складских остатков",B101,IFERROR(INDEX('Прайс-лист_Usystems'!D:D,MATCH("*"&amp;B101+0&amp;"*",'Прайс-лист_Usystems'!S:S,0)),INDEX('Прайс-лист_Usystems'!D:D,MATCH(B101+0,'Прайс-лист_Usystems'!S:S,0)))),IFERROR(INDEX('Прайс-лист_Usystems'!D:D,MATCH("*"&amp;B101+0&amp;"*",'Прайс-лист_Usystems'!S:S,0)),INDEX('Прайс-лист_Usystems'!D:D,MATCH(B101+0,'Прайс-лист_Usystems'!S:S,0)))),""))</f>
        <v/>
      </c>
      <c r="D101" s="28" t="str">
        <f>IF($C101="","",IFERROR(INDEX('Прайс-лист_Usystems'!$E:$E,MATCH($C101+0,'Прайс-лист_Usystems'!$D:$D,0)),""))</f>
        <v/>
      </c>
      <c r="E101" s="28" t="str">
        <f>IF($C101="","",IFERROR(INDEX('Прайс-лист_Usystems'!$F:$F,MATCH($C101+0,'Прайс-лист_Usystems'!$D:$D,0)),""))</f>
        <v/>
      </c>
      <c r="F101" s="29" t="str">
        <f>IF($C101="","",IFERROR(INDEX('Прайс-лист_Usystems'!$I:$I,MATCH($C101+0,'Прайс-лист_Usystems'!$D:$D,0)),""))</f>
        <v/>
      </c>
      <c r="G101" s="34"/>
      <c r="H101" s="29" t="str">
        <f>IF($C101="","",IFERROR(ROUNDUP(G101/INDEX('Прайс-лист_Usystems'!$X:$X,MATCH($C101+0,'Прайс-лист_Usystems'!$D:$D,0)),0)*INDEX('Прайс-лист_Usystems'!$X:$X,MATCH($C101+0,'Прайс-лист_Usystems'!$D:$D,0)),""))</f>
        <v/>
      </c>
      <c r="I101" s="62" t="str">
        <f>IF($C101="","",IFERROR(INDEX('Прайс-лист_Usystems'!$K:$K,MATCH($C101+0,'Прайс-лист_Usystems'!$D:$D,0)),""))</f>
        <v/>
      </c>
      <c r="J101" s="36"/>
      <c r="K101" s="32" t="str">
        <f t="shared" si="2"/>
        <v/>
      </c>
      <c r="L101" s="31" t="str">
        <f t="shared" si="3"/>
        <v/>
      </c>
      <c r="M101" s="65" t="str">
        <f>IF($C101="","",IFERROR(IF(INDEX('Прайс-лист_Usystems'!$V:$V,MATCH($C101+0,'Прайс-лист_Usystems'!$D:$D,0))=0,"",INDEX('Прайс-лист_Usystems'!$V:$V,MATCH($C101+0,'Прайс-лист_Usystems'!$D:$D,0))*$H101),""))</f>
        <v/>
      </c>
      <c r="N101" s="65" t="str">
        <f>IF($C101="","",IFERROR(IF(INDEX('Прайс-лист_Usystems'!$W:$W,MATCH($C101+0,'Прайс-лист_Usystems'!$D:$D,0))=0,"",INDEX('Прайс-лист_Usystems'!$W:$W,MATCH($C101+0,'Прайс-лист_Usystems'!$D:$D,0))*$H101),""))</f>
        <v/>
      </c>
    </row>
    <row r="102" spans="2:14" x14ac:dyDescent="0.5">
      <c r="B102" s="35"/>
      <c r="C102" s="40" t="str" cm="1">
        <f t="array" ref="C102">IF($B102="","",IFERROR(IFERROR(_xlfn.SWITCH(INDEX('Прайс-лист_Usystems'!$R:$R,MATCH($B102+0,'Прайс-лист_Usystems'!$D:$D,0)),"Регулярный ассортимент",B102,"Под заказ",B102,"Ограниченно доступен в пределах складских остатков",B102,IFERROR(INDEX('Прайс-лист_Usystems'!D:D,MATCH("*"&amp;B102+0&amp;"*",'Прайс-лист_Usystems'!S:S,0)),INDEX('Прайс-лист_Usystems'!D:D,MATCH(B102+0,'Прайс-лист_Usystems'!S:S,0)))),IFERROR(INDEX('Прайс-лист_Usystems'!D:D,MATCH("*"&amp;B102+0&amp;"*",'Прайс-лист_Usystems'!S:S,0)),INDEX('Прайс-лист_Usystems'!D:D,MATCH(B102+0,'Прайс-лист_Usystems'!S:S,0)))),""))</f>
        <v/>
      </c>
      <c r="D102" s="28" t="str">
        <f>IF($C102="","",IFERROR(INDEX('Прайс-лист_Usystems'!$E:$E,MATCH($C102+0,'Прайс-лист_Usystems'!$D:$D,0)),""))</f>
        <v/>
      </c>
      <c r="E102" s="28" t="str">
        <f>IF($C102="","",IFERROR(INDEX('Прайс-лист_Usystems'!$F:$F,MATCH($C102+0,'Прайс-лист_Usystems'!$D:$D,0)),""))</f>
        <v/>
      </c>
      <c r="F102" s="29" t="str">
        <f>IF($C102="","",IFERROR(INDEX('Прайс-лист_Usystems'!$I:$I,MATCH($C102+0,'Прайс-лист_Usystems'!$D:$D,0)),""))</f>
        <v/>
      </c>
      <c r="G102" s="34"/>
      <c r="H102" s="29" t="str">
        <f>IF($C102="","",IFERROR(ROUNDUP(G102/INDEX('Прайс-лист_Usystems'!$X:$X,MATCH($C102+0,'Прайс-лист_Usystems'!$D:$D,0)),0)*INDEX('Прайс-лист_Usystems'!$X:$X,MATCH($C102+0,'Прайс-лист_Usystems'!$D:$D,0)),""))</f>
        <v/>
      </c>
      <c r="I102" s="62" t="str">
        <f>IF($C102="","",IFERROR(INDEX('Прайс-лист_Usystems'!$K:$K,MATCH($C102+0,'Прайс-лист_Usystems'!$D:$D,0)),""))</f>
        <v/>
      </c>
      <c r="J102" s="36"/>
      <c r="K102" s="32" t="str">
        <f t="shared" si="2"/>
        <v/>
      </c>
      <c r="L102" s="31" t="str">
        <f t="shared" si="3"/>
        <v/>
      </c>
      <c r="M102" s="65" t="str">
        <f>IF($C102="","",IFERROR(IF(INDEX('Прайс-лист_Usystems'!$V:$V,MATCH($C102+0,'Прайс-лист_Usystems'!$D:$D,0))=0,"",INDEX('Прайс-лист_Usystems'!$V:$V,MATCH($C102+0,'Прайс-лист_Usystems'!$D:$D,0))*$H102),""))</f>
        <v/>
      </c>
      <c r="N102" s="65" t="str">
        <f>IF($C102="","",IFERROR(IF(INDEX('Прайс-лист_Usystems'!$W:$W,MATCH($C102+0,'Прайс-лист_Usystems'!$D:$D,0))=0,"",INDEX('Прайс-лист_Usystems'!$W:$W,MATCH($C102+0,'Прайс-лист_Usystems'!$D:$D,0))*$H102),""))</f>
        <v/>
      </c>
    </row>
    <row r="103" spans="2:14" x14ac:dyDescent="0.5">
      <c r="B103" s="35"/>
      <c r="C103" s="40" t="str" cm="1">
        <f t="array" ref="C103">IF($B103="","",IFERROR(IFERROR(_xlfn.SWITCH(INDEX('Прайс-лист_Usystems'!$R:$R,MATCH($B103+0,'Прайс-лист_Usystems'!$D:$D,0)),"Регулярный ассортимент",B103,"Под заказ",B103,"Ограниченно доступен в пределах складских остатков",B103,IFERROR(INDEX('Прайс-лист_Usystems'!D:D,MATCH("*"&amp;B103+0&amp;"*",'Прайс-лист_Usystems'!S:S,0)),INDEX('Прайс-лист_Usystems'!D:D,MATCH(B103+0,'Прайс-лист_Usystems'!S:S,0)))),IFERROR(INDEX('Прайс-лист_Usystems'!D:D,MATCH("*"&amp;B103+0&amp;"*",'Прайс-лист_Usystems'!S:S,0)),INDEX('Прайс-лист_Usystems'!D:D,MATCH(B103+0,'Прайс-лист_Usystems'!S:S,0)))),""))</f>
        <v/>
      </c>
      <c r="D103" s="28" t="str">
        <f>IF($C103="","",IFERROR(INDEX('Прайс-лист_Usystems'!$E:$E,MATCH($C103+0,'Прайс-лист_Usystems'!$D:$D,0)),""))</f>
        <v/>
      </c>
      <c r="E103" s="28" t="str">
        <f>IF($C103="","",IFERROR(INDEX('Прайс-лист_Usystems'!$F:$F,MATCH($C103+0,'Прайс-лист_Usystems'!$D:$D,0)),""))</f>
        <v/>
      </c>
      <c r="F103" s="29" t="str">
        <f>IF($C103="","",IFERROR(INDEX('Прайс-лист_Usystems'!$I:$I,MATCH($C103+0,'Прайс-лист_Usystems'!$D:$D,0)),""))</f>
        <v/>
      </c>
      <c r="G103" s="34"/>
      <c r="H103" s="29" t="str">
        <f>IF($C103="","",IFERROR(ROUNDUP(G103/INDEX('Прайс-лист_Usystems'!$X:$X,MATCH($C103+0,'Прайс-лист_Usystems'!$D:$D,0)),0)*INDEX('Прайс-лист_Usystems'!$X:$X,MATCH($C103+0,'Прайс-лист_Usystems'!$D:$D,0)),""))</f>
        <v/>
      </c>
      <c r="I103" s="62" t="str">
        <f>IF($C103="","",IFERROR(INDEX('Прайс-лист_Usystems'!$K:$K,MATCH($C103+0,'Прайс-лист_Usystems'!$D:$D,0)),""))</f>
        <v/>
      </c>
      <c r="J103" s="36"/>
      <c r="K103" s="32" t="str">
        <f t="shared" si="2"/>
        <v/>
      </c>
      <c r="L103" s="31" t="str">
        <f t="shared" si="3"/>
        <v/>
      </c>
      <c r="M103" s="65" t="str">
        <f>IF($C103="","",IFERROR(IF(INDEX('Прайс-лист_Usystems'!$V:$V,MATCH($C103+0,'Прайс-лист_Usystems'!$D:$D,0))=0,"",INDEX('Прайс-лист_Usystems'!$V:$V,MATCH($C103+0,'Прайс-лист_Usystems'!$D:$D,0))*$H103),""))</f>
        <v/>
      </c>
      <c r="N103" s="65" t="str">
        <f>IF($C103="","",IFERROR(IF(INDEX('Прайс-лист_Usystems'!$W:$W,MATCH($C103+0,'Прайс-лист_Usystems'!$D:$D,0))=0,"",INDEX('Прайс-лист_Usystems'!$W:$W,MATCH($C103+0,'Прайс-лист_Usystems'!$D:$D,0))*$H103),""))</f>
        <v/>
      </c>
    </row>
    <row r="104" spans="2:14" x14ac:dyDescent="0.5">
      <c r="B104" s="35"/>
      <c r="C104" s="40" t="str" cm="1">
        <f t="array" ref="C104">IF($B104="","",IFERROR(IFERROR(_xlfn.SWITCH(INDEX('Прайс-лист_Usystems'!$R:$R,MATCH($B104+0,'Прайс-лист_Usystems'!$D:$D,0)),"Регулярный ассортимент",B104,"Под заказ",B104,"Ограниченно доступен в пределах складских остатков",B104,IFERROR(INDEX('Прайс-лист_Usystems'!D:D,MATCH("*"&amp;B104+0&amp;"*",'Прайс-лист_Usystems'!S:S,0)),INDEX('Прайс-лист_Usystems'!D:D,MATCH(B104+0,'Прайс-лист_Usystems'!S:S,0)))),IFERROR(INDEX('Прайс-лист_Usystems'!D:D,MATCH("*"&amp;B104+0&amp;"*",'Прайс-лист_Usystems'!S:S,0)),INDEX('Прайс-лист_Usystems'!D:D,MATCH(B104+0,'Прайс-лист_Usystems'!S:S,0)))),""))</f>
        <v/>
      </c>
      <c r="D104" s="28" t="str">
        <f>IF($C104="","",IFERROR(INDEX('Прайс-лист_Usystems'!$E:$E,MATCH($C104+0,'Прайс-лист_Usystems'!$D:$D,0)),""))</f>
        <v/>
      </c>
      <c r="E104" s="28" t="str">
        <f>IF($C104="","",IFERROR(INDEX('Прайс-лист_Usystems'!$F:$F,MATCH($C104+0,'Прайс-лист_Usystems'!$D:$D,0)),""))</f>
        <v/>
      </c>
      <c r="F104" s="29" t="str">
        <f>IF($C104="","",IFERROR(INDEX('Прайс-лист_Usystems'!$I:$I,MATCH($C104+0,'Прайс-лист_Usystems'!$D:$D,0)),""))</f>
        <v/>
      </c>
      <c r="G104" s="34"/>
      <c r="H104" s="29" t="str">
        <f>IF($C104="","",IFERROR(ROUNDUP(G104/INDEX('Прайс-лист_Usystems'!$X:$X,MATCH($C104+0,'Прайс-лист_Usystems'!$D:$D,0)),0)*INDEX('Прайс-лист_Usystems'!$X:$X,MATCH($C104+0,'Прайс-лист_Usystems'!$D:$D,0)),""))</f>
        <v/>
      </c>
      <c r="I104" s="62" t="str">
        <f>IF($C104="","",IFERROR(INDEX('Прайс-лист_Usystems'!$K:$K,MATCH($C104+0,'Прайс-лист_Usystems'!$D:$D,0)),""))</f>
        <v/>
      </c>
      <c r="J104" s="36"/>
      <c r="K104" s="32" t="str">
        <f t="shared" si="2"/>
        <v/>
      </c>
      <c r="L104" s="31" t="str">
        <f t="shared" si="3"/>
        <v/>
      </c>
      <c r="M104" s="65" t="str">
        <f>IF($C104="","",IFERROR(IF(INDEX('Прайс-лист_Usystems'!$V:$V,MATCH($C104+0,'Прайс-лист_Usystems'!$D:$D,0))=0,"",INDEX('Прайс-лист_Usystems'!$V:$V,MATCH($C104+0,'Прайс-лист_Usystems'!$D:$D,0))*$H104),""))</f>
        <v/>
      </c>
      <c r="N104" s="65" t="str">
        <f>IF($C104="","",IFERROR(IF(INDEX('Прайс-лист_Usystems'!$W:$W,MATCH($C104+0,'Прайс-лист_Usystems'!$D:$D,0))=0,"",INDEX('Прайс-лист_Usystems'!$W:$W,MATCH($C104+0,'Прайс-лист_Usystems'!$D:$D,0))*$H104),""))</f>
        <v/>
      </c>
    </row>
    <row r="105" spans="2:14" x14ac:dyDescent="0.5">
      <c r="B105" s="35"/>
      <c r="C105" s="40" t="str" cm="1">
        <f t="array" ref="C105">IF($B105="","",IFERROR(IFERROR(_xlfn.SWITCH(INDEX('Прайс-лист_Usystems'!$R:$R,MATCH($B105+0,'Прайс-лист_Usystems'!$D:$D,0)),"Регулярный ассортимент",B105,"Под заказ",B105,"Ограниченно доступен в пределах складских остатков",B105,IFERROR(INDEX('Прайс-лист_Usystems'!D:D,MATCH("*"&amp;B105+0&amp;"*",'Прайс-лист_Usystems'!S:S,0)),INDEX('Прайс-лист_Usystems'!D:D,MATCH(B105+0,'Прайс-лист_Usystems'!S:S,0)))),IFERROR(INDEX('Прайс-лист_Usystems'!D:D,MATCH("*"&amp;B105+0&amp;"*",'Прайс-лист_Usystems'!S:S,0)),INDEX('Прайс-лист_Usystems'!D:D,MATCH(B105+0,'Прайс-лист_Usystems'!S:S,0)))),""))</f>
        <v/>
      </c>
      <c r="D105" s="28" t="str">
        <f>IF($C105="","",IFERROR(INDEX('Прайс-лист_Usystems'!$E:$E,MATCH($C105+0,'Прайс-лист_Usystems'!$D:$D,0)),""))</f>
        <v/>
      </c>
      <c r="E105" s="28" t="str">
        <f>IF($C105="","",IFERROR(INDEX('Прайс-лист_Usystems'!$F:$F,MATCH($C105+0,'Прайс-лист_Usystems'!$D:$D,0)),""))</f>
        <v/>
      </c>
      <c r="F105" s="29" t="str">
        <f>IF($C105="","",IFERROR(INDEX('Прайс-лист_Usystems'!$I:$I,MATCH($C105+0,'Прайс-лист_Usystems'!$D:$D,0)),""))</f>
        <v/>
      </c>
      <c r="G105" s="34"/>
      <c r="H105" s="29" t="str">
        <f>IF($C105="","",IFERROR(ROUNDUP(G105/INDEX('Прайс-лист_Usystems'!$X:$X,MATCH($C105+0,'Прайс-лист_Usystems'!$D:$D,0)),0)*INDEX('Прайс-лист_Usystems'!$X:$X,MATCH($C105+0,'Прайс-лист_Usystems'!$D:$D,0)),""))</f>
        <v/>
      </c>
      <c r="I105" s="62" t="str">
        <f>IF($C105="","",IFERROR(INDEX('Прайс-лист_Usystems'!$K:$K,MATCH($C105+0,'Прайс-лист_Usystems'!$D:$D,0)),""))</f>
        <v/>
      </c>
      <c r="J105" s="36"/>
      <c r="K105" s="32" t="str">
        <f t="shared" si="2"/>
        <v/>
      </c>
      <c r="L105" s="31" t="str">
        <f t="shared" si="3"/>
        <v/>
      </c>
      <c r="M105" s="65" t="str">
        <f>IF($C105="","",IFERROR(IF(INDEX('Прайс-лист_Usystems'!$V:$V,MATCH($C105+0,'Прайс-лист_Usystems'!$D:$D,0))=0,"",INDEX('Прайс-лист_Usystems'!$V:$V,MATCH($C105+0,'Прайс-лист_Usystems'!$D:$D,0))*$H105),""))</f>
        <v/>
      </c>
      <c r="N105" s="65" t="str">
        <f>IF($C105="","",IFERROR(IF(INDEX('Прайс-лист_Usystems'!$W:$W,MATCH($C105+0,'Прайс-лист_Usystems'!$D:$D,0))=0,"",INDEX('Прайс-лист_Usystems'!$W:$W,MATCH($C105+0,'Прайс-лист_Usystems'!$D:$D,0))*$H105),""))</f>
        <v/>
      </c>
    </row>
    <row r="106" spans="2:14" x14ac:dyDescent="0.5">
      <c r="B106" s="35"/>
      <c r="C106" s="40" t="str" cm="1">
        <f t="array" ref="C106">IF($B106="","",IFERROR(IFERROR(_xlfn.SWITCH(INDEX('Прайс-лист_Usystems'!$R:$R,MATCH($B106+0,'Прайс-лист_Usystems'!$D:$D,0)),"Регулярный ассортимент",B106,"Под заказ",B106,"Ограниченно доступен в пределах складских остатков",B106,IFERROR(INDEX('Прайс-лист_Usystems'!D:D,MATCH("*"&amp;B106+0&amp;"*",'Прайс-лист_Usystems'!S:S,0)),INDEX('Прайс-лист_Usystems'!D:D,MATCH(B106+0,'Прайс-лист_Usystems'!S:S,0)))),IFERROR(INDEX('Прайс-лист_Usystems'!D:D,MATCH("*"&amp;B106+0&amp;"*",'Прайс-лист_Usystems'!S:S,0)),INDEX('Прайс-лист_Usystems'!D:D,MATCH(B106+0,'Прайс-лист_Usystems'!S:S,0)))),""))</f>
        <v/>
      </c>
      <c r="D106" s="28" t="str">
        <f>IF($C106="","",IFERROR(INDEX('Прайс-лист_Usystems'!$E:$E,MATCH($C106+0,'Прайс-лист_Usystems'!$D:$D,0)),""))</f>
        <v/>
      </c>
      <c r="E106" s="28" t="str">
        <f>IF($C106="","",IFERROR(INDEX('Прайс-лист_Usystems'!$F:$F,MATCH($C106+0,'Прайс-лист_Usystems'!$D:$D,0)),""))</f>
        <v/>
      </c>
      <c r="F106" s="29" t="str">
        <f>IF($C106="","",IFERROR(INDEX('Прайс-лист_Usystems'!$I:$I,MATCH($C106+0,'Прайс-лист_Usystems'!$D:$D,0)),""))</f>
        <v/>
      </c>
      <c r="G106" s="34"/>
      <c r="H106" s="29" t="str">
        <f>IF($C106="","",IFERROR(ROUNDUP(G106/INDEX('Прайс-лист_Usystems'!$X:$X,MATCH($C106+0,'Прайс-лист_Usystems'!$D:$D,0)),0)*INDEX('Прайс-лист_Usystems'!$X:$X,MATCH($C106+0,'Прайс-лист_Usystems'!$D:$D,0)),""))</f>
        <v/>
      </c>
      <c r="I106" s="62" t="str">
        <f>IF($C106="","",IFERROR(INDEX('Прайс-лист_Usystems'!$K:$K,MATCH($C106+0,'Прайс-лист_Usystems'!$D:$D,0)),""))</f>
        <v/>
      </c>
      <c r="J106" s="36"/>
      <c r="K106" s="32" t="str">
        <f t="shared" si="2"/>
        <v/>
      </c>
      <c r="L106" s="31" t="str">
        <f t="shared" si="3"/>
        <v/>
      </c>
      <c r="M106" s="65" t="str">
        <f>IF($C106="","",IFERROR(IF(INDEX('Прайс-лист_Usystems'!$V:$V,MATCH($C106+0,'Прайс-лист_Usystems'!$D:$D,0))=0,"",INDEX('Прайс-лист_Usystems'!$V:$V,MATCH($C106+0,'Прайс-лист_Usystems'!$D:$D,0))*$H106),""))</f>
        <v/>
      </c>
      <c r="N106" s="65" t="str">
        <f>IF($C106="","",IFERROR(IF(INDEX('Прайс-лист_Usystems'!$W:$W,MATCH($C106+0,'Прайс-лист_Usystems'!$D:$D,0))=0,"",INDEX('Прайс-лист_Usystems'!$W:$W,MATCH($C106+0,'Прайс-лист_Usystems'!$D:$D,0))*$H106),""))</f>
        <v/>
      </c>
    </row>
    <row r="107" spans="2:14" x14ac:dyDescent="0.5">
      <c r="B107" s="35"/>
      <c r="C107" s="40" t="str" cm="1">
        <f t="array" ref="C107">IF($B107="","",IFERROR(IFERROR(_xlfn.SWITCH(INDEX('Прайс-лист_Usystems'!$R:$R,MATCH($B107+0,'Прайс-лист_Usystems'!$D:$D,0)),"Регулярный ассортимент",B107,"Под заказ",B107,"Ограниченно доступен в пределах складских остатков",B107,IFERROR(INDEX('Прайс-лист_Usystems'!D:D,MATCH("*"&amp;B107+0&amp;"*",'Прайс-лист_Usystems'!S:S,0)),INDEX('Прайс-лист_Usystems'!D:D,MATCH(B107+0,'Прайс-лист_Usystems'!S:S,0)))),IFERROR(INDEX('Прайс-лист_Usystems'!D:D,MATCH("*"&amp;B107+0&amp;"*",'Прайс-лист_Usystems'!S:S,0)),INDEX('Прайс-лист_Usystems'!D:D,MATCH(B107+0,'Прайс-лист_Usystems'!S:S,0)))),""))</f>
        <v/>
      </c>
      <c r="D107" s="28" t="str">
        <f>IF($C107="","",IFERROR(INDEX('Прайс-лист_Usystems'!$E:$E,MATCH($C107+0,'Прайс-лист_Usystems'!$D:$D,0)),""))</f>
        <v/>
      </c>
      <c r="E107" s="28" t="str">
        <f>IF($C107="","",IFERROR(INDEX('Прайс-лист_Usystems'!$F:$F,MATCH($C107+0,'Прайс-лист_Usystems'!$D:$D,0)),""))</f>
        <v/>
      </c>
      <c r="F107" s="29" t="str">
        <f>IF($C107="","",IFERROR(INDEX('Прайс-лист_Usystems'!$I:$I,MATCH($C107+0,'Прайс-лист_Usystems'!$D:$D,0)),""))</f>
        <v/>
      </c>
      <c r="G107" s="34"/>
      <c r="H107" s="29" t="str">
        <f>IF($C107="","",IFERROR(ROUNDUP(G107/INDEX('Прайс-лист_Usystems'!$X:$X,MATCH($C107+0,'Прайс-лист_Usystems'!$D:$D,0)),0)*INDEX('Прайс-лист_Usystems'!$X:$X,MATCH($C107+0,'Прайс-лист_Usystems'!$D:$D,0)),""))</f>
        <v/>
      </c>
      <c r="I107" s="62" t="str">
        <f>IF($C107="","",IFERROR(INDEX('Прайс-лист_Usystems'!$K:$K,MATCH($C107+0,'Прайс-лист_Usystems'!$D:$D,0)),""))</f>
        <v/>
      </c>
      <c r="J107" s="36"/>
      <c r="K107" s="32" t="str">
        <f t="shared" si="2"/>
        <v/>
      </c>
      <c r="L107" s="31" t="str">
        <f t="shared" si="3"/>
        <v/>
      </c>
      <c r="M107" s="65" t="str">
        <f>IF($C107="","",IFERROR(IF(INDEX('Прайс-лист_Usystems'!$V:$V,MATCH($C107+0,'Прайс-лист_Usystems'!$D:$D,0))=0,"",INDEX('Прайс-лист_Usystems'!$V:$V,MATCH($C107+0,'Прайс-лист_Usystems'!$D:$D,0))*$H107),""))</f>
        <v/>
      </c>
      <c r="N107" s="65" t="str">
        <f>IF($C107="","",IFERROR(IF(INDEX('Прайс-лист_Usystems'!$W:$W,MATCH($C107+0,'Прайс-лист_Usystems'!$D:$D,0))=0,"",INDEX('Прайс-лист_Usystems'!$W:$W,MATCH($C107+0,'Прайс-лист_Usystems'!$D:$D,0))*$H107),""))</f>
        <v/>
      </c>
    </row>
    <row r="108" spans="2:14" x14ac:dyDescent="0.5">
      <c r="B108" s="35"/>
      <c r="C108" s="40" t="str" cm="1">
        <f t="array" ref="C108">IF($B108="","",IFERROR(IFERROR(_xlfn.SWITCH(INDEX('Прайс-лист_Usystems'!$R:$R,MATCH($B108+0,'Прайс-лист_Usystems'!$D:$D,0)),"Регулярный ассортимент",B108,"Под заказ",B108,"Ограниченно доступен в пределах складских остатков",B108,IFERROR(INDEX('Прайс-лист_Usystems'!D:D,MATCH("*"&amp;B108+0&amp;"*",'Прайс-лист_Usystems'!S:S,0)),INDEX('Прайс-лист_Usystems'!D:D,MATCH(B108+0,'Прайс-лист_Usystems'!S:S,0)))),IFERROR(INDEX('Прайс-лист_Usystems'!D:D,MATCH("*"&amp;B108+0&amp;"*",'Прайс-лист_Usystems'!S:S,0)),INDEX('Прайс-лист_Usystems'!D:D,MATCH(B108+0,'Прайс-лист_Usystems'!S:S,0)))),""))</f>
        <v/>
      </c>
      <c r="D108" s="28" t="str">
        <f>IF($C108="","",IFERROR(INDEX('Прайс-лист_Usystems'!$E:$E,MATCH($C108+0,'Прайс-лист_Usystems'!$D:$D,0)),""))</f>
        <v/>
      </c>
      <c r="E108" s="28" t="str">
        <f>IF($C108="","",IFERROR(INDEX('Прайс-лист_Usystems'!$F:$F,MATCH($C108+0,'Прайс-лист_Usystems'!$D:$D,0)),""))</f>
        <v/>
      </c>
      <c r="F108" s="29" t="str">
        <f>IF($C108="","",IFERROR(INDEX('Прайс-лист_Usystems'!$I:$I,MATCH($C108+0,'Прайс-лист_Usystems'!$D:$D,0)),""))</f>
        <v/>
      </c>
      <c r="G108" s="34"/>
      <c r="H108" s="29" t="str">
        <f>IF($C108="","",IFERROR(ROUNDUP(G108/INDEX('Прайс-лист_Usystems'!$X:$X,MATCH($C108+0,'Прайс-лист_Usystems'!$D:$D,0)),0)*INDEX('Прайс-лист_Usystems'!$X:$X,MATCH($C108+0,'Прайс-лист_Usystems'!$D:$D,0)),""))</f>
        <v/>
      </c>
      <c r="I108" s="62" t="str">
        <f>IF($C108="","",IFERROR(INDEX('Прайс-лист_Usystems'!$K:$K,MATCH($C108+0,'Прайс-лист_Usystems'!$D:$D,0)),""))</f>
        <v/>
      </c>
      <c r="J108" s="36"/>
      <c r="K108" s="32" t="str">
        <f t="shared" si="2"/>
        <v/>
      </c>
      <c r="L108" s="31" t="str">
        <f t="shared" si="3"/>
        <v/>
      </c>
      <c r="M108" s="65" t="str">
        <f>IF($C108="","",IFERROR(IF(INDEX('Прайс-лист_Usystems'!$V:$V,MATCH($C108+0,'Прайс-лист_Usystems'!$D:$D,0))=0,"",INDEX('Прайс-лист_Usystems'!$V:$V,MATCH($C108+0,'Прайс-лист_Usystems'!$D:$D,0))*$H108),""))</f>
        <v/>
      </c>
      <c r="N108" s="65" t="str">
        <f>IF($C108="","",IFERROR(IF(INDEX('Прайс-лист_Usystems'!$W:$W,MATCH($C108+0,'Прайс-лист_Usystems'!$D:$D,0))=0,"",INDEX('Прайс-лист_Usystems'!$W:$W,MATCH($C108+0,'Прайс-лист_Usystems'!$D:$D,0))*$H108),""))</f>
        <v/>
      </c>
    </row>
    <row r="109" spans="2:14" x14ac:dyDescent="0.5">
      <c r="B109" s="35"/>
      <c r="C109" s="40" t="str" cm="1">
        <f t="array" ref="C109">IF($B109="","",IFERROR(IFERROR(_xlfn.SWITCH(INDEX('Прайс-лист_Usystems'!$R:$R,MATCH($B109+0,'Прайс-лист_Usystems'!$D:$D,0)),"Регулярный ассортимент",B109,"Под заказ",B109,"Ограниченно доступен в пределах складских остатков",B109,IFERROR(INDEX('Прайс-лист_Usystems'!D:D,MATCH("*"&amp;B109+0&amp;"*",'Прайс-лист_Usystems'!S:S,0)),INDEX('Прайс-лист_Usystems'!D:D,MATCH(B109+0,'Прайс-лист_Usystems'!S:S,0)))),IFERROR(INDEX('Прайс-лист_Usystems'!D:D,MATCH("*"&amp;B109+0&amp;"*",'Прайс-лист_Usystems'!S:S,0)),INDEX('Прайс-лист_Usystems'!D:D,MATCH(B109+0,'Прайс-лист_Usystems'!S:S,0)))),""))</f>
        <v/>
      </c>
      <c r="D109" s="28" t="str">
        <f>IF($C109="","",IFERROR(INDEX('Прайс-лист_Usystems'!$E:$E,MATCH($C109+0,'Прайс-лист_Usystems'!$D:$D,0)),""))</f>
        <v/>
      </c>
      <c r="E109" s="28" t="str">
        <f>IF($C109="","",IFERROR(INDEX('Прайс-лист_Usystems'!$F:$F,MATCH($C109+0,'Прайс-лист_Usystems'!$D:$D,0)),""))</f>
        <v/>
      </c>
      <c r="F109" s="29" t="str">
        <f>IF($C109="","",IFERROR(INDEX('Прайс-лист_Usystems'!$I:$I,MATCH($C109+0,'Прайс-лист_Usystems'!$D:$D,0)),""))</f>
        <v/>
      </c>
      <c r="G109" s="34"/>
      <c r="H109" s="29" t="str">
        <f>IF($C109="","",IFERROR(ROUNDUP(G109/INDEX('Прайс-лист_Usystems'!$X:$X,MATCH($C109+0,'Прайс-лист_Usystems'!$D:$D,0)),0)*INDEX('Прайс-лист_Usystems'!$X:$X,MATCH($C109+0,'Прайс-лист_Usystems'!$D:$D,0)),""))</f>
        <v/>
      </c>
      <c r="I109" s="62" t="str">
        <f>IF($C109="","",IFERROR(INDEX('Прайс-лист_Usystems'!$K:$K,MATCH($C109+0,'Прайс-лист_Usystems'!$D:$D,0)),""))</f>
        <v/>
      </c>
      <c r="J109" s="36"/>
      <c r="K109" s="32" t="str">
        <f t="shared" si="2"/>
        <v/>
      </c>
      <c r="L109" s="31" t="str">
        <f t="shared" si="3"/>
        <v/>
      </c>
      <c r="M109" s="65" t="str">
        <f>IF($C109="","",IFERROR(IF(INDEX('Прайс-лист_Usystems'!$V:$V,MATCH($C109+0,'Прайс-лист_Usystems'!$D:$D,0))=0,"",INDEX('Прайс-лист_Usystems'!$V:$V,MATCH($C109+0,'Прайс-лист_Usystems'!$D:$D,0))*$H109),""))</f>
        <v/>
      </c>
      <c r="N109" s="65" t="str">
        <f>IF($C109="","",IFERROR(IF(INDEX('Прайс-лист_Usystems'!$W:$W,MATCH($C109+0,'Прайс-лист_Usystems'!$D:$D,0))=0,"",INDEX('Прайс-лист_Usystems'!$W:$W,MATCH($C109+0,'Прайс-лист_Usystems'!$D:$D,0))*$H109),""))</f>
        <v/>
      </c>
    </row>
    <row r="110" spans="2:14" x14ac:dyDescent="0.5">
      <c r="B110" s="35"/>
      <c r="C110" s="40" t="str" cm="1">
        <f t="array" ref="C110">IF($B110="","",IFERROR(IFERROR(_xlfn.SWITCH(INDEX('Прайс-лист_Usystems'!$R:$R,MATCH($B110+0,'Прайс-лист_Usystems'!$D:$D,0)),"Регулярный ассортимент",B110,"Под заказ",B110,"Ограниченно доступен в пределах складских остатков",B110,IFERROR(INDEX('Прайс-лист_Usystems'!D:D,MATCH("*"&amp;B110+0&amp;"*",'Прайс-лист_Usystems'!S:S,0)),INDEX('Прайс-лист_Usystems'!D:D,MATCH(B110+0,'Прайс-лист_Usystems'!S:S,0)))),IFERROR(INDEX('Прайс-лист_Usystems'!D:D,MATCH("*"&amp;B110+0&amp;"*",'Прайс-лист_Usystems'!S:S,0)),INDEX('Прайс-лист_Usystems'!D:D,MATCH(B110+0,'Прайс-лист_Usystems'!S:S,0)))),""))</f>
        <v/>
      </c>
      <c r="D110" s="28" t="str">
        <f>IF($C110="","",IFERROR(INDEX('Прайс-лист_Usystems'!$E:$E,MATCH($C110+0,'Прайс-лист_Usystems'!$D:$D,0)),""))</f>
        <v/>
      </c>
      <c r="E110" s="28" t="str">
        <f>IF($C110="","",IFERROR(INDEX('Прайс-лист_Usystems'!$F:$F,MATCH($C110+0,'Прайс-лист_Usystems'!$D:$D,0)),""))</f>
        <v/>
      </c>
      <c r="F110" s="29" t="str">
        <f>IF($C110="","",IFERROR(INDEX('Прайс-лист_Usystems'!$I:$I,MATCH($C110+0,'Прайс-лист_Usystems'!$D:$D,0)),""))</f>
        <v/>
      </c>
      <c r="G110" s="34"/>
      <c r="H110" s="29" t="str">
        <f>IF($C110="","",IFERROR(ROUNDUP(G110/INDEX('Прайс-лист_Usystems'!$X:$X,MATCH($C110+0,'Прайс-лист_Usystems'!$D:$D,0)),0)*INDEX('Прайс-лист_Usystems'!$X:$X,MATCH($C110+0,'Прайс-лист_Usystems'!$D:$D,0)),""))</f>
        <v/>
      </c>
      <c r="I110" s="62" t="str">
        <f>IF($C110="","",IFERROR(INDEX('Прайс-лист_Usystems'!$K:$K,MATCH($C110+0,'Прайс-лист_Usystems'!$D:$D,0)),""))</f>
        <v/>
      </c>
      <c r="J110" s="36"/>
      <c r="K110" s="32" t="str">
        <f t="shared" si="2"/>
        <v/>
      </c>
      <c r="L110" s="31" t="str">
        <f t="shared" si="3"/>
        <v/>
      </c>
      <c r="M110" s="65" t="str">
        <f>IF($C110="","",IFERROR(IF(INDEX('Прайс-лист_Usystems'!$V:$V,MATCH($C110+0,'Прайс-лист_Usystems'!$D:$D,0))=0,"",INDEX('Прайс-лист_Usystems'!$V:$V,MATCH($C110+0,'Прайс-лист_Usystems'!$D:$D,0))*$H110),""))</f>
        <v/>
      </c>
      <c r="N110" s="65" t="str">
        <f>IF($C110="","",IFERROR(IF(INDEX('Прайс-лист_Usystems'!$W:$W,MATCH($C110+0,'Прайс-лист_Usystems'!$D:$D,0))=0,"",INDEX('Прайс-лист_Usystems'!$W:$W,MATCH($C110+0,'Прайс-лист_Usystems'!$D:$D,0))*$H110),""))</f>
        <v/>
      </c>
    </row>
    <row r="111" spans="2:14" x14ac:dyDescent="0.5">
      <c r="B111" s="35"/>
      <c r="C111" s="40" t="str" cm="1">
        <f t="array" ref="C111">IF($B111="","",IFERROR(IFERROR(_xlfn.SWITCH(INDEX('Прайс-лист_Usystems'!$R:$R,MATCH($B111+0,'Прайс-лист_Usystems'!$D:$D,0)),"Регулярный ассортимент",B111,"Под заказ",B111,"Ограниченно доступен в пределах складских остатков",B111,IFERROR(INDEX('Прайс-лист_Usystems'!D:D,MATCH("*"&amp;B111+0&amp;"*",'Прайс-лист_Usystems'!S:S,0)),INDEX('Прайс-лист_Usystems'!D:D,MATCH(B111+0,'Прайс-лист_Usystems'!S:S,0)))),IFERROR(INDEX('Прайс-лист_Usystems'!D:D,MATCH("*"&amp;B111+0&amp;"*",'Прайс-лист_Usystems'!S:S,0)),INDEX('Прайс-лист_Usystems'!D:D,MATCH(B111+0,'Прайс-лист_Usystems'!S:S,0)))),""))</f>
        <v/>
      </c>
      <c r="D111" s="28" t="str">
        <f>IF($C111="","",IFERROR(INDEX('Прайс-лист_Usystems'!$E:$E,MATCH($C111+0,'Прайс-лист_Usystems'!$D:$D,0)),""))</f>
        <v/>
      </c>
      <c r="E111" s="28" t="str">
        <f>IF($C111="","",IFERROR(INDEX('Прайс-лист_Usystems'!$F:$F,MATCH($C111+0,'Прайс-лист_Usystems'!$D:$D,0)),""))</f>
        <v/>
      </c>
      <c r="F111" s="29" t="str">
        <f>IF($C111="","",IFERROR(INDEX('Прайс-лист_Usystems'!$I:$I,MATCH($C111+0,'Прайс-лист_Usystems'!$D:$D,0)),""))</f>
        <v/>
      </c>
      <c r="G111" s="34"/>
      <c r="H111" s="29" t="str">
        <f>IF($C111="","",IFERROR(ROUNDUP(G111/INDEX('Прайс-лист_Usystems'!$X:$X,MATCH($C111+0,'Прайс-лист_Usystems'!$D:$D,0)),0)*INDEX('Прайс-лист_Usystems'!$X:$X,MATCH($C111+0,'Прайс-лист_Usystems'!$D:$D,0)),""))</f>
        <v/>
      </c>
      <c r="I111" s="62" t="str">
        <f>IF($C111="","",IFERROR(INDEX('Прайс-лист_Usystems'!$K:$K,MATCH($C111+0,'Прайс-лист_Usystems'!$D:$D,0)),""))</f>
        <v/>
      </c>
      <c r="J111" s="36"/>
      <c r="K111" s="32" t="str">
        <f t="shared" si="2"/>
        <v/>
      </c>
      <c r="L111" s="31" t="str">
        <f t="shared" si="3"/>
        <v/>
      </c>
      <c r="M111" s="65" t="str">
        <f>IF($C111="","",IFERROR(IF(INDEX('Прайс-лист_Usystems'!$V:$V,MATCH($C111+0,'Прайс-лист_Usystems'!$D:$D,0))=0,"",INDEX('Прайс-лист_Usystems'!$V:$V,MATCH($C111+0,'Прайс-лист_Usystems'!$D:$D,0))*$H111),""))</f>
        <v/>
      </c>
      <c r="N111" s="65" t="str">
        <f>IF($C111="","",IFERROR(IF(INDEX('Прайс-лист_Usystems'!$W:$W,MATCH($C111+0,'Прайс-лист_Usystems'!$D:$D,0))=0,"",INDEX('Прайс-лист_Usystems'!$W:$W,MATCH($C111+0,'Прайс-лист_Usystems'!$D:$D,0))*$H111),""))</f>
        <v/>
      </c>
    </row>
    <row r="112" spans="2:14" x14ac:dyDescent="0.5">
      <c r="B112" s="35"/>
      <c r="C112" s="40" t="str" cm="1">
        <f t="array" ref="C112">IF($B112="","",IFERROR(IFERROR(_xlfn.SWITCH(INDEX('Прайс-лист_Usystems'!$R:$R,MATCH($B112+0,'Прайс-лист_Usystems'!$D:$D,0)),"Регулярный ассортимент",B112,"Под заказ",B112,"Ограниченно доступен в пределах складских остатков",B112,IFERROR(INDEX('Прайс-лист_Usystems'!D:D,MATCH("*"&amp;B112+0&amp;"*",'Прайс-лист_Usystems'!S:S,0)),INDEX('Прайс-лист_Usystems'!D:D,MATCH(B112+0,'Прайс-лист_Usystems'!S:S,0)))),IFERROR(INDEX('Прайс-лист_Usystems'!D:D,MATCH("*"&amp;B112+0&amp;"*",'Прайс-лист_Usystems'!S:S,0)),INDEX('Прайс-лист_Usystems'!D:D,MATCH(B112+0,'Прайс-лист_Usystems'!S:S,0)))),""))</f>
        <v/>
      </c>
      <c r="D112" s="28" t="str">
        <f>IF($C112="","",IFERROR(INDEX('Прайс-лист_Usystems'!$E:$E,MATCH($C112+0,'Прайс-лист_Usystems'!$D:$D,0)),""))</f>
        <v/>
      </c>
      <c r="E112" s="28" t="str">
        <f>IF($C112="","",IFERROR(INDEX('Прайс-лист_Usystems'!$F:$F,MATCH($C112+0,'Прайс-лист_Usystems'!$D:$D,0)),""))</f>
        <v/>
      </c>
      <c r="F112" s="29" t="str">
        <f>IF($C112="","",IFERROR(INDEX('Прайс-лист_Usystems'!$I:$I,MATCH($C112+0,'Прайс-лист_Usystems'!$D:$D,0)),""))</f>
        <v/>
      </c>
      <c r="G112" s="34"/>
      <c r="H112" s="29" t="str">
        <f>IF($C112="","",IFERROR(ROUNDUP(G112/INDEX('Прайс-лист_Usystems'!$X:$X,MATCH($C112+0,'Прайс-лист_Usystems'!$D:$D,0)),0)*INDEX('Прайс-лист_Usystems'!$X:$X,MATCH($C112+0,'Прайс-лист_Usystems'!$D:$D,0)),""))</f>
        <v/>
      </c>
      <c r="I112" s="62" t="str">
        <f>IF($C112="","",IFERROR(INDEX('Прайс-лист_Usystems'!$K:$K,MATCH($C112+0,'Прайс-лист_Usystems'!$D:$D,0)),""))</f>
        <v/>
      </c>
      <c r="J112" s="36"/>
      <c r="K112" s="32" t="str">
        <f t="shared" si="2"/>
        <v/>
      </c>
      <c r="L112" s="31" t="str">
        <f t="shared" si="3"/>
        <v/>
      </c>
      <c r="M112" s="65" t="str">
        <f>IF($C112="","",IFERROR(IF(INDEX('Прайс-лист_Usystems'!$V:$V,MATCH($C112+0,'Прайс-лист_Usystems'!$D:$D,0))=0,"",INDEX('Прайс-лист_Usystems'!$V:$V,MATCH($C112+0,'Прайс-лист_Usystems'!$D:$D,0))*$H112),""))</f>
        <v/>
      </c>
      <c r="N112" s="65" t="str">
        <f>IF($C112="","",IFERROR(IF(INDEX('Прайс-лист_Usystems'!$W:$W,MATCH($C112+0,'Прайс-лист_Usystems'!$D:$D,0))=0,"",INDEX('Прайс-лист_Usystems'!$W:$W,MATCH($C112+0,'Прайс-лист_Usystems'!$D:$D,0))*$H112),""))</f>
        <v/>
      </c>
    </row>
    <row r="113" spans="2:14" x14ac:dyDescent="0.5">
      <c r="B113" s="35"/>
      <c r="C113" s="40" t="str" cm="1">
        <f t="array" ref="C113">IF($B113="","",IFERROR(IFERROR(_xlfn.SWITCH(INDEX('Прайс-лист_Usystems'!$R:$R,MATCH($B113+0,'Прайс-лист_Usystems'!$D:$D,0)),"Регулярный ассортимент",B113,"Под заказ",B113,"Ограниченно доступен в пределах складских остатков",B113,IFERROR(INDEX('Прайс-лист_Usystems'!D:D,MATCH("*"&amp;B113+0&amp;"*",'Прайс-лист_Usystems'!S:S,0)),INDEX('Прайс-лист_Usystems'!D:D,MATCH(B113+0,'Прайс-лист_Usystems'!S:S,0)))),IFERROR(INDEX('Прайс-лист_Usystems'!D:D,MATCH("*"&amp;B113+0&amp;"*",'Прайс-лист_Usystems'!S:S,0)),INDEX('Прайс-лист_Usystems'!D:D,MATCH(B113+0,'Прайс-лист_Usystems'!S:S,0)))),""))</f>
        <v/>
      </c>
      <c r="D113" s="28" t="str">
        <f>IF($C113="","",IFERROR(INDEX('Прайс-лист_Usystems'!$E:$E,MATCH($C113+0,'Прайс-лист_Usystems'!$D:$D,0)),""))</f>
        <v/>
      </c>
      <c r="E113" s="28" t="str">
        <f>IF($C113="","",IFERROR(INDEX('Прайс-лист_Usystems'!$F:$F,MATCH($C113+0,'Прайс-лист_Usystems'!$D:$D,0)),""))</f>
        <v/>
      </c>
      <c r="F113" s="29" t="str">
        <f>IF($C113="","",IFERROR(INDEX('Прайс-лист_Usystems'!$I:$I,MATCH($C113+0,'Прайс-лист_Usystems'!$D:$D,0)),""))</f>
        <v/>
      </c>
      <c r="G113" s="34"/>
      <c r="H113" s="29" t="str">
        <f>IF($C113="","",IFERROR(ROUNDUP(G113/INDEX('Прайс-лист_Usystems'!$X:$X,MATCH($C113+0,'Прайс-лист_Usystems'!$D:$D,0)),0)*INDEX('Прайс-лист_Usystems'!$X:$X,MATCH($C113+0,'Прайс-лист_Usystems'!$D:$D,0)),""))</f>
        <v/>
      </c>
      <c r="I113" s="62" t="str">
        <f>IF($C113="","",IFERROR(INDEX('Прайс-лист_Usystems'!$K:$K,MATCH($C113+0,'Прайс-лист_Usystems'!$D:$D,0)),""))</f>
        <v/>
      </c>
      <c r="J113" s="36"/>
      <c r="K113" s="32" t="str">
        <f t="shared" si="2"/>
        <v/>
      </c>
      <c r="L113" s="31" t="str">
        <f t="shared" si="3"/>
        <v/>
      </c>
      <c r="M113" s="65" t="str">
        <f>IF($C113="","",IFERROR(IF(INDEX('Прайс-лист_Usystems'!$V:$V,MATCH($C113+0,'Прайс-лист_Usystems'!$D:$D,0))=0,"",INDEX('Прайс-лист_Usystems'!$V:$V,MATCH($C113+0,'Прайс-лист_Usystems'!$D:$D,0))*$H113),""))</f>
        <v/>
      </c>
      <c r="N113" s="65" t="str">
        <f>IF($C113="","",IFERROR(IF(INDEX('Прайс-лист_Usystems'!$W:$W,MATCH($C113+0,'Прайс-лист_Usystems'!$D:$D,0))=0,"",INDEX('Прайс-лист_Usystems'!$W:$W,MATCH($C113+0,'Прайс-лист_Usystems'!$D:$D,0))*$H113),""))</f>
        <v/>
      </c>
    </row>
    <row r="114" spans="2:14" x14ac:dyDescent="0.5">
      <c r="B114" s="35"/>
      <c r="C114" s="40" t="str" cm="1">
        <f t="array" ref="C114">IF($B114="","",IFERROR(IFERROR(_xlfn.SWITCH(INDEX('Прайс-лист_Usystems'!$R:$R,MATCH($B114+0,'Прайс-лист_Usystems'!$D:$D,0)),"Регулярный ассортимент",B114,"Под заказ",B114,"Ограниченно доступен в пределах складских остатков",B114,IFERROR(INDEX('Прайс-лист_Usystems'!D:D,MATCH("*"&amp;B114+0&amp;"*",'Прайс-лист_Usystems'!S:S,0)),INDEX('Прайс-лист_Usystems'!D:D,MATCH(B114+0,'Прайс-лист_Usystems'!S:S,0)))),IFERROR(INDEX('Прайс-лист_Usystems'!D:D,MATCH("*"&amp;B114+0&amp;"*",'Прайс-лист_Usystems'!S:S,0)),INDEX('Прайс-лист_Usystems'!D:D,MATCH(B114+0,'Прайс-лист_Usystems'!S:S,0)))),""))</f>
        <v/>
      </c>
      <c r="D114" s="28" t="str">
        <f>IF($C114="","",IFERROR(INDEX('Прайс-лист_Usystems'!$E:$E,MATCH($C114+0,'Прайс-лист_Usystems'!$D:$D,0)),""))</f>
        <v/>
      </c>
      <c r="E114" s="28" t="str">
        <f>IF($C114="","",IFERROR(INDEX('Прайс-лист_Usystems'!$F:$F,MATCH($C114+0,'Прайс-лист_Usystems'!$D:$D,0)),""))</f>
        <v/>
      </c>
      <c r="F114" s="29" t="str">
        <f>IF($C114="","",IFERROR(INDEX('Прайс-лист_Usystems'!$I:$I,MATCH($C114+0,'Прайс-лист_Usystems'!$D:$D,0)),""))</f>
        <v/>
      </c>
      <c r="G114" s="34"/>
      <c r="H114" s="29" t="str">
        <f>IF($C114="","",IFERROR(ROUNDUP(G114/INDEX('Прайс-лист_Usystems'!$X:$X,MATCH($C114+0,'Прайс-лист_Usystems'!$D:$D,0)),0)*INDEX('Прайс-лист_Usystems'!$X:$X,MATCH($C114+0,'Прайс-лист_Usystems'!$D:$D,0)),""))</f>
        <v/>
      </c>
      <c r="I114" s="62" t="str">
        <f>IF($C114="","",IFERROR(INDEX('Прайс-лист_Usystems'!$K:$K,MATCH($C114+0,'Прайс-лист_Usystems'!$D:$D,0)),""))</f>
        <v/>
      </c>
      <c r="J114" s="36"/>
      <c r="K114" s="32" t="str">
        <f t="shared" si="2"/>
        <v/>
      </c>
      <c r="L114" s="31" t="str">
        <f t="shared" si="3"/>
        <v/>
      </c>
      <c r="M114" s="65" t="str">
        <f>IF($C114="","",IFERROR(IF(INDEX('Прайс-лист_Usystems'!$V:$V,MATCH($C114+0,'Прайс-лист_Usystems'!$D:$D,0))=0,"",INDEX('Прайс-лист_Usystems'!$V:$V,MATCH($C114+0,'Прайс-лист_Usystems'!$D:$D,0))*$H114),""))</f>
        <v/>
      </c>
      <c r="N114" s="65" t="str">
        <f>IF($C114="","",IFERROR(IF(INDEX('Прайс-лист_Usystems'!$W:$W,MATCH($C114+0,'Прайс-лист_Usystems'!$D:$D,0))=0,"",INDEX('Прайс-лист_Usystems'!$W:$W,MATCH($C114+0,'Прайс-лист_Usystems'!$D:$D,0))*$H114),""))</f>
        <v/>
      </c>
    </row>
    <row r="115" spans="2:14" x14ac:dyDescent="0.5">
      <c r="B115" s="35"/>
      <c r="C115" s="40" t="str" cm="1">
        <f t="array" ref="C115">IF($B115="","",IFERROR(IFERROR(_xlfn.SWITCH(INDEX('Прайс-лист_Usystems'!$R:$R,MATCH($B115+0,'Прайс-лист_Usystems'!$D:$D,0)),"Регулярный ассортимент",B115,"Под заказ",B115,"Ограниченно доступен в пределах складских остатков",B115,IFERROR(INDEX('Прайс-лист_Usystems'!D:D,MATCH("*"&amp;B115+0&amp;"*",'Прайс-лист_Usystems'!S:S,0)),INDEX('Прайс-лист_Usystems'!D:D,MATCH(B115+0,'Прайс-лист_Usystems'!S:S,0)))),IFERROR(INDEX('Прайс-лист_Usystems'!D:D,MATCH("*"&amp;B115+0&amp;"*",'Прайс-лист_Usystems'!S:S,0)),INDEX('Прайс-лист_Usystems'!D:D,MATCH(B115+0,'Прайс-лист_Usystems'!S:S,0)))),""))</f>
        <v/>
      </c>
      <c r="D115" s="28" t="str">
        <f>IF($C115="","",IFERROR(INDEX('Прайс-лист_Usystems'!$E:$E,MATCH($C115+0,'Прайс-лист_Usystems'!$D:$D,0)),""))</f>
        <v/>
      </c>
      <c r="E115" s="28" t="str">
        <f>IF($C115="","",IFERROR(INDEX('Прайс-лист_Usystems'!$F:$F,MATCH($C115+0,'Прайс-лист_Usystems'!$D:$D,0)),""))</f>
        <v/>
      </c>
      <c r="F115" s="29" t="str">
        <f>IF($C115="","",IFERROR(INDEX('Прайс-лист_Usystems'!$I:$I,MATCH($C115+0,'Прайс-лист_Usystems'!$D:$D,0)),""))</f>
        <v/>
      </c>
      <c r="G115" s="34"/>
      <c r="H115" s="29" t="str">
        <f>IF($C115="","",IFERROR(ROUNDUP(G115/INDEX('Прайс-лист_Usystems'!$X:$X,MATCH($C115+0,'Прайс-лист_Usystems'!$D:$D,0)),0)*INDEX('Прайс-лист_Usystems'!$X:$X,MATCH($C115+0,'Прайс-лист_Usystems'!$D:$D,0)),""))</f>
        <v/>
      </c>
      <c r="I115" s="62" t="str">
        <f>IF($C115="","",IFERROR(INDEX('Прайс-лист_Usystems'!$K:$K,MATCH($C115+0,'Прайс-лист_Usystems'!$D:$D,0)),""))</f>
        <v/>
      </c>
      <c r="J115" s="36"/>
      <c r="K115" s="32" t="str">
        <f t="shared" si="2"/>
        <v/>
      </c>
      <c r="L115" s="31" t="str">
        <f t="shared" si="3"/>
        <v/>
      </c>
      <c r="M115" s="65" t="str">
        <f>IF($C115="","",IFERROR(IF(INDEX('Прайс-лист_Usystems'!$V:$V,MATCH($C115+0,'Прайс-лист_Usystems'!$D:$D,0))=0,"",INDEX('Прайс-лист_Usystems'!$V:$V,MATCH($C115+0,'Прайс-лист_Usystems'!$D:$D,0))*$H115),""))</f>
        <v/>
      </c>
      <c r="N115" s="65" t="str">
        <f>IF($C115="","",IFERROR(IF(INDEX('Прайс-лист_Usystems'!$W:$W,MATCH($C115+0,'Прайс-лист_Usystems'!$D:$D,0))=0,"",INDEX('Прайс-лист_Usystems'!$W:$W,MATCH($C115+0,'Прайс-лист_Usystems'!$D:$D,0))*$H115),""))</f>
        <v/>
      </c>
    </row>
    <row r="116" spans="2:14" x14ac:dyDescent="0.5">
      <c r="B116" s="35"/>
      <c r="C116" s="40" t="str" cm="1">
        <f t="array" ref="C116">IF($B116="","",IFERROR(IFERROR(_xlfn.SWITCH(INDEX('Прайс-лист_Usystems'!$R:$R,MATCH($B116+0,'Прайс-лист_Usystems'!$D:$D,0)),"Регулярный ассортимент",B116,"Под заказ",B116,"Ограниченно доступен в пределах складских остатков",B116,IFERROR(INDEX('Прайс-лист_Usystems'!D:D,MATCH("*"&amp;B116+0&amp;"*",'Прайс-лист_Usystems'!S:S,0)),INDEX('Прайс-лист_Usystems'!D:D,MATCH(B116+0,'Прайс-лист_Usystems'!S:S,0)))),IFERROR(INDEX('Прайс-лист_Usystems'!D:D,MATCH("*"&amp;B116+0&amp;"*",'Прайс-лист_Usystems'!S:S,0)),INDEX('Прайс-лист_Usystems'!D:D,MATCH(B116+0,'Прайс-лист_Usystems'!S:S,0)))),""))</f>
        <v/>
      </c>
      <c r="D116" s="28" t="str">
        <f>IF($C116="","",IFERROR(INDEX('Прайс-лист_Usystems'!$E:$E,MATCH($C116+0,'Прайс-лист_Usystems'!$D:$D,0)),""))</f>
        <v/>
      </c>
      <c r="E116" s="28" t="str">
        <f>IF($C116="","",IFERROR(INDEX('Прайс-лист_Usystems'!$F:$F,MATCH($C116+0,'Прайс-лист_Usystems'!$D:$D,0)),""))</f>
        <v/>
      </c>
      <c r="F116" s="29" t="str">
        <f>IF($C116="","",IFERROR(INDEX('Прайс-лист_Usystems'!$I:$I,MATCH($C116+0,'Прайс-лист_Usystems'!$D:$D,0)),""))</f>
        <v/>
      </c>
      <c r="G116" s="34"/>
      <c r="H116" s="29" t="str">
        <f>IF($C116="","",IFERROR(ROUNDUP(G116/INDEX('Прайс-лист_Usystems'!$X:$X,MATCH($C116+0,'Прайс-лист_Usystems'!$D:$D,0)),0)*INDEX('Прайс-лист_Usystems'!$X:$X,MATCH($C116+0,'Прайс-лист_Usystems'!$D:$D,0)),""))</f>
        <v/>
      </c>
      <c r="I116" s="62" t="str">
        <f>IF($C116="","",IFERROR(INDEX('Прайс-лист_Usystems'!$K:$K,MATCH($C116+0,'Прайс-лист_Usystems'!$D:$D,0)),""))</f>
        <v/>
      </c>
      <c r="J116" s="36"/>
      <c r="K116" s="32" t="str">
        <f t="shared" si="2"/>
        <v/>
      </c>
      <c r="L116" s="31" t="str">
        <f t="shared" si="3"/>
        <v/>
      </c>
      <c r="M116" s="65" t="str">
        <f>IF($C116="","",IFERROR(IF(INDEX('Прайс-лист_Usystems'!$V:$V,MATCH($C116+0,'Прайс-лист_Usystems'!$D:$D,0))=0,"",INDEX('Прайс-лист_Usystems'!$V:$V,MATCH($C116+0,'Прайс-лист_Usystems'!$D:$D,0))*$H116),""))</f>
        <v/>
      </c>
      <c r="N116" s="65" t="str">
        <f>IF($C116="","",IFERROR(IF(INDEX('Прайс-лист_Usystems'!$W:$W,MATCH($C116+0,'Прайс-лист_Usystems'!$D:$D,0))=0,"",INDEX('Прайс-лист_Usystems'!$W:$W,MATCH($C116+0,'Прайс-лист_Usystems'!$D:$D,0))*$H116),""))</f>
        <v/>
      </c>
    </row>
    <row r="117" spans="2:14" x14ac:dyDescent="0.5">
      <c r="B117" s="35"/>
      <c r="C117" s="40" t="str" cm="1">
        <f t="array" ref="C117">IF($B117="","",IFERROR(IFERROR(_xlfn.SWITCH(INDEX('Прайс-лист_Usystems'!$R:$R,MATCH($B117+0,'Прайс-лист_Usystems'!$D:$D,0)),"Регулярный ассортимент",B117,"Под заказ",B117,"Ограниченно доступен в пределах складских остатков",B117,IFERROR(INDEX('Прайс-лист_Usystems'!D:D,MATCH("*"&amp;B117+0&amp;"*",'Прайс-лист_Usystems'!S:S,0)),INDEX('Прайс-лист_Usystems'!D:D,MATCH(B117+0,'Прайс-лист_Usystems'!S:S,0)))),IFERROR(INDEX('Прайс-лист_Usystems'!D:D,MATCH("*"&amp;B117+0&amp;"*",'Прайс-лист_Usystems'!S:S,0)),INDEX('Прайс-лист_Usystems'!D:D,MATCH(B117+0,'Прайс-лист_Usystems'!S:S,0)))),""))</f>
        <v/>
      </c>
      <c r="D117" s="28" t="str">
        <f>IF($C117="","",IFERROR(INDEX('Прайс-лист_Usystems'!$E:$E,MATCH($C117+0,'Прайс-лист_Usystems'!$D:$D,0)),""))</f>
        <v/>
      </c>
      <c r="E117" s="28" t="str">
        <f>IF($C117="","",IFERROR(INDEX('Прайс-лист_Usystems'!$F:$F,MATCH($C117+0,'Прайс-лист_Usystems'!$D:$D,0)),""))</f>
        <v/>
      </c>
      <c r="F117" s="29" t="str">
        <f>IF($C117="","",IFERROR(INDEX('Прайс-лист_Usystems'!$I:$I,MATCH($C117+0,'Прайс-лист_Usystems'!$D:$D,0)),""))</f>
        <v/>
      </c>
      <c r="G117" s="34"/>
      <c r="H117" s="29" t="str">
        <f>IF($C117="","",IFERROR(ROUNDUP(G117/INDEX('Прайс-лист_Usystems'!$X:$X,MATCH($C117+0,'Прайс-лист_Usystems'!$D:$D,0)),0)*INDEX('Прайс-лист_Usystems'!$X:$X,MATCH($C117+0,'Прайс-лист_Usystems'!$D:$D,0)),""))</f>
        <v/>
      </c>
      <c r="I117" s="62" t="str">
        <f>IF($C117="","",IFERROR(INDEX('Прайс-лист_Usystems'!$K:$K,MATCH($C117+0,'Прайс-лист_Usystems'!$D:$D,0)),""))</f>
        <v/>
      </c>
      <c r="J117" s="36"/>
      <c r="K117" s="32" t="str">
        <f t="shared" si="2"/>
        <v/>
      </c>
      <c r="L117" s="31" t="str">
        <f t="shared" si="3"/>
        <v/>
      </c>
      <c r="M117" s="65" t="str">
        <f>IF($C117="","",IFERROR(IF(INDEX('Прайс-лист_Usystems'!$V:$V,MATCH($C117+0,'Прайс-лист_Usystems'!$D:$D,0))=0,"",INDEX('Прайс-лист_Usystems'!$V:$V,MATCH($C117+0,'Прайс-лист_Usystems'!$D:$D,0))*$H117),""))</f>
        <v/>
      </c>
      <c r="N117" s="65" t="str">
        <f>IF($C117="","",IFERROR(IF(INDEX('Прайс-лист_Usystems'!$W:$W,MATCH($C117+0,'Прайс-лист_Usystems'!$D:$D,0))=0,"",INDEX('Прайс-лист_Usystems'!$W:$W,MATCH($C117+0,'Прайс-лист_Usystems'!$D:$D,0))*$H117),""))</f>
        <v/>
      </c>
    </row>
    <row r="118" spans="2:14" x14ac:dyDescent="0.5">
      <c r="B118" s="35"/>
      <c r="C118" s="40" t="str" cm="1">
        <f t="array" ref="C118">IF($B118="","",IFERROR(IFERROR(_xlfn.SWITCH(INDEX('Прайс-лист_Usystems'!$R:$R,MATCH($B118+0,'Прайс-лист_Usystems'!$D:$D,0)),"Регулярный ассортимент",B118,"Под заказ",B118,"Ограниченно доступен в пределах складских остатков",B118,IFERROR(INDEX('Прайс-лист_Usystems'!D:D,MATCH("*"&amp;B118+0&amp;"*",'Прайс-лист_Usystems'!S:S,0)),INDEX('Прайс-лист_Usystems'!D:D,MATCH(B118+0,'Прайс-лист_Usystems'!S:S,0)))),IFERROR(INDEX('Прайс-лист_Usystems'!D:D,MATCH("*"&amp;B118+0&amp;"*",'Прайс-лист_Usystems'!S:S,0)),INDEX('Прайс-лист_Usystems'!D:D,MATCH(B118+0,'Прайс-лист_Usystems'!S:S,0)))),""))</f>
        <v/>
      </c>
      <c r="D118" s="28" t="str">
        <f>IF($C118="","",IFERROR(INDEX('Прайс-лист_Usystems'!$E:$E,MATCH($C118+0,'Прайс-лист_Usystems'!$D:$D,0)),""))</f>
        <v/>
      </c>
      <c r="E118" s="28" t="str">
        <f>IF($C118="","",IFERROR(INDEX('Прайс-лист_Usystems'!$F:$F,MATCH($C118+0,'Прайс-лист_Usystems'!$D:$D,0)),""))</f>
        <v/>
      </c>
      <c r="F118" s="29" t="str">
        <f>IF($C118="","",IFERROR(INDEX('Прайс-лист_Usystems'!$I:$I,MATCH($C118+0,'Прайс-лист_Usystems'!$D:$D,0)),""))</f>
        <v/>
      </c>
      <c r="G118" s="34"/>
      <c r="H118" s="29" t="str">
        <f>IF($C118="","",IFERROR(ROUNDUP(G118/INDEX('Прайс-лист_Usystems'!$X:$X,MATCH($C118+0,'Прайс-лист_Usystems'!$D:$D,0)),0)*INDEX('Прайс-лист_Usystems'!$X:$X,MATCH($C118+0,'Прайс-лист_Usystems'!$D:$D,0)),""))</f>
        <v/>
      </c>
      <c r="I118" s="62" t="str">
        <f>IF($C118="","",IFERROR(INDEX('Прайс-лист_Usystems'!$K:$K,MATCH($C118+0,'Прайс-лист_Usystems'!$D:$D,0)),""))</f>
        <v/>
      </c>
      <c r="J118" s="36"/>
      <c r="K118" s="32" t="str">
        <f t="shared" si="2"/>
        <v/>
      </c>
      <c r="L118" s="31" t="str">
        <f t="shared" si="3"/>
        <v/>
      </c>
      <c r="M118" s="65" t="str">
        <f>IF($C118="","",IFERROR(IF(INDEX('Прайс-лист_Usystems'!$V:$V,MATCH($C118+0,'Прайс-лист_Usystems'!$D:$D,0))=0,"",INDEX('Прайс-лист_Usystems'!$V:$V,MATCH($C118+0,'Прайс-лист_Usystems'!$D:$D,0))*$H118),""))</f>
        <v/>
      </c>
      <c r="N118" s="65" t="str">
        <f>IF($C118="","",IFERROR(IF(INDEX('Прайс-лист_Usystems'!$W:$W,MATCH($C118+0,'Прайс-лист_Usystems'!$D:$D,0))=0,"",INDEX('Прайс-лист_Usystems'!$W:$W,MATCH($C118+0,'Прайс-лист_Usystems'!$D:$D,0))*$H118),""))</f>
        <v/>
      </c>
    </row>
    <row r="119" spans="2:14" x14ac:dyDescent="0.5">
      <c r="B119" s="35"/>
      <c r="C119" s="40" t="str" cm="1">
        <f t="array" ref="C119">IF($B119="","",IFERROR(IFERROR(_xlfn.SWITCH(INDEX('Прайс-лист_Usystems'!$R:$R,MATCH($B119+0,'Прайс-лист_Usystems'!$D:$D,0)),"Регулярный ассортимент",B119,"Под заказ",B119,"Ограниченно доступен в пределах складских остатков",B119,IFERROR(INDEX('Прайс-лист_Usystems'!D:D,MATCH("*"&amp;B119+0&amp;"*",'Прайс-лист_Usystems'!S:S,0)),INDEX('Прайс-лист_Usystems'!D:D,MATCH(B119+0,'Прайс-лист_Usystems'!S:S,0)))),IFERROR(INDEX('Прайс-лист_Usystems'!D:D,MATCH("*"&amp;B119+0&amp;"*",'Прайс-лист_Usystems'!S:S,0)),INDEX('Прайс-лист_Usystems'!D:D,MATCH(B119+0,'Прайс-лист_Usystems'!S:S,0)))),""))</f>
        <v/>
      </c>
      <c r="D119" s="28" t="str">
        <f>IF($C119="","",IFERROR(INDEX('Прайс-лист_Usystems'!$E:$E,MATCH($C119+0,'Прайс-лист_Usystems'!$D:$D,0)),""))</f>
        <v/>
      </c>
      <c r="E119" s="28" t="str">
        <f>IF($C119="","",IFERROR(INDEX('Прайс-лист_Usystems'!$F:$F,MATCH($C119+0,'Прайс-лист_Usystems'!$D:$D,0)),""))</f>
        <v/>
      </c>
      <c r="F119" s="29" t="str">
        <f>IF($C119="","",IFERROR(INDEX('Прайс-лист_Usystems'!$I:$I,MATCH($C119+0,'Прайс-лист_Usystems'!$D:$D,0)),""))</f>
        <v/>
      </c>
      <c r="G119" s="34"/>
      <c r="H119" s="29" t="str">
        <f>IF($C119="","",IFERROR(ROUNDUP(G119/INDEX('Прайс-лист_Usystems'!$X:$X,MATCH($C119+0,'Прайс-лист_Usystems'!$D:$D,0)),0)*INDEX('Прайс-лист_Usystems'!$X:$X,MATCH($C119+0,'Прайс-лист_Usystems'!$D:$D,0)),""))</f>
        <v/>
      </c>
      <c r="I119" s="62" t="str">
        <f>IF($C119="","",IFERROR(INDEX('Прайс-лист_Usystems'!$K:$K,MATCH($C119+0,'Прайс-лист_Usystems'!$D:$D,0)),""))</f>
        <v/>
      </c>
      <c r="J119" s="36"/>
      <c r="K119" s="32" t="str">
        <f t="shared" si="2"/>
        <v/>
      </c>
      <c r="L119" s="31" t="str">
        <f t="shared" si="3"/>
        <v/>
      </c>
      <c r="M119" s="65" t="str">
        <f>IF($C119="","",IFERROR(IF(INDEX('Прайс-лист_Usystems'!$V:$V,MATCH($C119+0,'Прайс-лист_Usystems'!$D:$D,0))=0,"",INDEX('Прайс-лист_Usystems'!$V:$V,MATCH($C119+0,'Прайс-лист_Usystems'!$D:$D,0))*$H119),""))</f>
        <v/>
      </c>
      <c r="N119" s="65" t="str">
        <f>IF($C119="","",IFERROR(IF(INDEX('Прайс-лист_Usystems'!$W:$W,MATCH($C119+0,'Прайс-лист_Usystems'!$D:$D,0))=0,"",INDEX('Прайс-лист_Usystems'!$W:$W,MATCH($C119+0,'Прайс-лист_Usystems'!$D:$D,0))*$H119),""))</f>
        <v/>
      </c>
    </row>
    <row r="120" spans="2:14" x14ac:dyDescent="0.5">
      <c r="B120" s="35"/>
      <c r="C120" s="40" t="str" cm="1">
        <f t="array" ref="C120">IF($B120="","",IFERROR(IFERROR(_xlfn.SWITCH(INDEX('Прайс-лист_Usystems'!$R:$R,MATCH($B120+0,'Прайс-лист_Usystems'!$D:$D,0)),"Регулярный ассортимент",B120,"Под заказ",B120,"Ограниченно доступен в пределах складских остатков",B120,IFERROR(INDEX('Прайс-лист_Usystems'!D:D,MATCH("*"&amp;B120+0&amp;"*",'Прайс-лист_Usystems'!S:S,0)),INDEX('Прайс-лист_Usystems'!D:D,MATCH(B120+0,'Прайс-лист_Usystems'!S:S,0)))),IFERROR(INDEX('Прайс-лист_Usystems'!D:D,MATCH("*"&amp;B120+0&amp;"*",'Прайс-лист_Usystems'!S:S,0)),INDEX('Прайс-лист_Usystems'!D:D,MATCH(B120+0,'Прайс-лист_Usystems'!S:S,0)))),""))</f>
        <v/>
      </c>
      <c r="D120" s="28" t="str">
        <f>IF($C120="","",IFERROR(INDEX('Прайс-лист_Usystems'!$E:$E,MATCH($C120+0,'Прайс-лист_Usystems'!$D:$D,0)),""))</f>
        <v/>
      </c>
      <c r="E120" s="28" t="str">
        <f>IF($C120="","",IFERROR(INDEX('Прайс-лист_Usystems'!$F:$F,MATCH($C120+0,'Прайс-лист_Usystems'!$D:$D,0)),""))</f>
        <v/>
      </c>
      <c r="F120" s="29" t="str">
        <f>IF($C120="","",IFERROR(INDEX('Прайс-лист_Usystems'!$I:$I,MATCH($C120+0,'Прайс-лист_Usystems'!$D:$D,0)),""))</f>
        <v/>
      </c>
      <c r="G120" s="34"/>
      <c r="H120" s="29" t="str">
        <f>IF($C120="","",IFERROR(ROUNDUP(G120/INDEX('Прайс-лист_Usystems'!$X:$X,MATCH($C120+0,'Прайс-лист_Usystems'!$D:$D,0)),0)*INDEX('Прайс-лист_Usystems'!$X:$X,MATCH($C120+0,'Прайс-лист_Usystems'!$D:$D,0)),""))</f>
        <v/>
      </c>
      <c r="I120" s="62" t="str">
        <f>IF($C120="","",IFERROR(INDEX('Прайс-лист_Usystems'!$K:$K,MATCH($C120+0,'Прайс-лист_Usystems'!$D:$D,0)),""))</f>
        <v/>
      </c>
      <c r="J120" s="36"/>
      <c r="K120" s="32" t="str">
        <f t="shared" si="2"/>
        <v/>
      </c>
      <c r="L120" s="31" t="str">
        <f t="shared" si="3"/>
        <v/>
      </c>
      <c r="M120" s="65" t="str">
        <f>IF($C120="","",IFERROR(IF(INDEX('Прайс-лист_Usystems'!$V:$V,MATCH($C120+0,'Прайс-лист_Usystems'!$D:$D,0))=0,"",INDEX('Прайс-лист_Usystems'!$V:$V,MATCH($C120+0,'Прайс-лист_Usystems'!$D:$D,0))*$H120),""))</f>
        <v/>
      </c>
      <c r="N120" s="65" t="str">
        <f>IF($C120="","",IFERROR(IF(INDEX('Прайс-лист_Usystems'!$W:$W,MATCH($C120+0,'Прайс-лист_Usystems'!$D:$D,0))=0,"",INDEX('Прайс-лист_Usystems'!$W:$W,MATCH($C120+0,'Прайс-лист_Usystems'!$D:$D,0))*$H120),""))</f>
        <v/>
      </c>
    </row>
    <row r="121" spans="2:14" x14ac:dyDescent="0.5">
      <c r="B121" s="35"/>
      <c r="C121" s="40" t="str" cm="1">
        <f t="array" ref="C121">IF($B121="","",IFERROR(IFERROR(_xlfn.SWITCH(INDEX('Прайс-лист_Usystems'!$R:$R,MATCH($B121+0,'Прайс-лист_Usystems'!$D:$D,0)),"Регулярный ассортимент",B121,"Под заказ",B121,"Ограниченно доступен в пределах складских остатков",B121,IFERROR(INDEX('Прайс-лист_Usystems'!D:D,MATCH("*"&amp;B121+0&amp;"*",'Прайс-лист_Usystems'!S:S,0)),INDEX('Прайс-лист_Usystems'!D:D,MATCH(B121+0,'Прайс-лист_Usystems'!S:S,0)))),IFERROR(INDEX('Прайс-лист_Usystems'!D:D,MATCH("*"&amp;B121+0&amp;"*",'Прайс-лист_Usystems'!S:S,0)),INDEX('Прайс-лист_Usystems'!D:D,MATCH(B121+0,'Прайс-лист_Usystems'!S:S,0)))),""))</f>
        <v/>
      </c>
      <c r="D121" s="28" t="str">
        <f>IF($C121="","",IFERROR(INDEX('Прайс-лист_Usystems'!$E:$E,MATCH($C121+0,'Прайс-лист_Usystems'!$D:$D,0)),""))</f>
        <v/>
      </c>
      <c r="E121" s="28" t="str">
        <f>IF($C121="","",IFERROR(INDEX('Прайс-лист_Usystems'!$F:$F,MATCH($C121+0,'Прайс-лист_Usystems'!$D:$D,0)),""))</f>
        <v/>
      </c>
      <c r="F121" s="29" t="str">
        <f>IF($C121="","",IFERROR(INDEX('Прайс-лист_Usystems'!$I:$I,MATCH($C121+0,'Прайс-лист_Usystems'!$D:$D,0)),""))</f>
        <v/>
      </c>
      <c r="G121" s="34"/>
      <c r="H121" s="29" t="str">
        <f>IF($C121="","",IFERROR(ROUNDUP(G121/INDEX('Прайс-лист_Usystems'!$X:$X,MATCH($C121+0,'Прайс-лист_Usystems'!$D:$D,0)),0)*INDEX('Прайс-лист_Usystems'!$X:$X,MATCH($C121+0,'Прайс-лист_Usystems'!$D:$D,0)),""))</f>
        <v/>
      </c>
      <c r="I121" s="62" t="str">
        <f>IF($C121="","",IFERROR(INDEX('Прайс-лист_Usystems'!$K:$K,MATCH($C121+0,'Прайс-лист_Usystems'!$D:$D,0)),""))</f>
        <v/>
      </c>
      <c r="J121" s="36"/>
      <c r="K121" s="32" t="str">
        <f t="shared" si="2"/>
        <v/>
      </c>
      <c r="L121" s="31" t="str">
        <f t="shared" si="3"/>
        <v/>
      </c>
      <c r="M121" s="65" t="str">
        <f>IF($C121="","",IFERROR(IF(INDEX('Прайс-лист_Usystems'!$V:$V,MATCH($C121+0,'Прайс-лист_Usystems'!$D:$D,0))=0,"",INDEX('Прайс-лист_Usystems'!$V:$V,MATCH($C121+0,'Прайс-лист_Usystems'!$D:$D,0))*$H121),""))</f>
        <v/>
      </c>
      <c r="N121" s="65" t="str">
        <f>IF($C121="","",IFERROR(IF(INDEX('Прайс-лист_Usystems'!$W:$W,MATCH($C121+0,'Прайс-лист_Usystems'!$D:$D,0))=0,"",INDEX('Прайс-лист_Usystems'!$W:$W,MATCH($C121+0,'Прайс-лист_Usystems'!$D:$D,0))*$H121),""))</f>
        <v/>
      </c>
    </row>
    <row r="122" spans="2:14" x14ac:dyDescent="0.5">
      <c r="B122" s="35"/>
      <c r="C122" s="40" t="str" cm="1">
        <f t="array" ref="C122">IF($B122="","",IFERROR(IFERROR(_xlfn.SWITCH(INDEX('Прайс-лист_Usystems'!$R:$R,MATCH($B122+0,'Прайс-лист_Usystems'!$D:$D,0)),"Регулярный ассортимент",B122,"Под заказ",B122,"Ограниченно доступен в пределах складских остатков",B122,IFERROR(INDEX('Прайс-лист_Usystems'!D:D,MATCH("*"&amp;B122+0&amp;"*",'Прайс-лист_Usystems'!S:S,0)),INDEX('Прайс-лист_Usystems'!D:D,MATCH(B122+0,'Прайс-лист_Usystems'!S:S,0)))),IFERROR(INDEX('Прайс-лист_Usystems'!D:D,MATCH("*"&amp;B122+0&amp;"*",'Прайс-лист_Usystems'!S:S,0)),INDEX('Прайс-лист_Usystems'!D:D,MATCH(B122+0,'Прайс-лист_Usystems'!S:S,0)))),""))</f>
        <v/>
      </c>
      <c r="D122" s="28" t="str">
        <f>IF($C122="","",IFERROR(INDEX('Прайс-лист_Usystems'!$E:$E,MATCH($C122+0,'Прайс-лист_Usystems'!$D:$D,0)),""))</f>
        <v/>
      </c>
      <c r="E122" s="28" t="str">
        <f>IF($C122="","",IFERROR(INDEX('Прайс-лист_Usystems'!$F:$F,MATCH($C122+0,'Прайс-лист_Usystems'!$D:$D,0)),""))</f>
        <v/>
      </c>
      <c r="F122" s="29" t="str">
        <f>IF($C122="","",IFERROR(INDEX('Прайс-лист_Usystems'!$I:$I,MATCH($C122+0,'Прайс-лист_Usystems'!$D:$D,0)),""))</f>
        <v/>
      </c>
      <c r="G122" s="34"/>
      <c r="H122" s="29" t="str">
        <f>IF($C122="","",IFERROR(ROUNDUP(G122/INDEX('Прайс-лист_Usystems'!$X:$X,MATCH($C122+0,'Прайс-лист_Usystems'!$D:$D,0)),0)*INDEX('Прайс-лист_Usystems'!$X:$X,MATCH($C122+0,'Прайс-лист_Usystems'!$D:$D,0)),""))</f>
        <v/>
      </c>
      <c r="I122" s="62" t="str">
        <f>IF($C122="","",IFERROR(INDEX('Прайс-лист_Usystems'!$K:$K,MATCH($C122+0,'Прайс-лист_Usystems'!$D:$D,0)),""))</f>
        <v/>
      </c>
      <c r="J122" s="36"/>
      <c r="K122" s="32" t="str">
        <f t="shared" si="2"/>
        <v/>
      </c>
      <c r="L122" s="31" t="str">
        <f t="shared" si="3"/>
        <v/>
      </c>
      <c r="M122" s="65" t="str">
        <f>IF($C122="","",IFERROR(IF(INDEX('Прайс-лист_Usystems'!$V:$V,MATCH($C122+0,'Прайс-лист_Usystems'!$D:$D,0))=0,"",INDEX('Прайс-лист_Usystems'!$V:$V,MATCH($C122+0,'Прайс-лист_Usystems'!$D:$D,0))*$H122),""))</f>
        <v/>
      </c>
      <c r="N122" s="65" t="str">
        <f>IF($C122="","",IFERROR(IF(INDEX('Прайс-лист_Usystems'!$W:$W,MATCH($C122+0,'Прайс-лист_Usystems'!$D:$D,0))=0,"",INDEX('Прайс-лист_Usystems'!$W:$W,MATCH($C122+0,'Прайс-лист_Usystems'!$D:$D,0))*$H122),""))</f>
        <v/>
      </c>
    </row>
    <row r="123" spans="2:14" x14ac:dyDescent="0.5">
      <c r="B123" s="35"/>
      <c r="C123" s="40" t="str" cm="1">
        <f t="array" ref="C123">IF($B123="","",IFERROR(IFERROR(_xlfn.SWITCH(INDEX('Прайс-лист_Usystems'!$R:$R,MATCH($B123+0,'Прайс-лист_Usystems'!$D:$D,0)),"Регулярный ассортимент",B123,"Под заказ",B123,"Ограниченно доступен в пределах складских остатков",B123,IFERROR(INDEX('Прайс-лист_Usystems'!D:D,MATCH("*"&amp;B123+0&amp;"*",'Прайс-лист_Usystems'!S:S,0)),INDEX('Прайс-лист_Usystems'!D:D,MATCH(B123+0,'Прайс-лист_Usystems'!S:S,0)))),IFERROR(INDEX('Прайс-лист_Usystems'!D:D,MATCH("*"&amp;B123+0&amp;"*",'Прайс-лист_Usystems'!S:S,0)),INDEX('Прайс-лист_Usystems'!D:D,MATCH(B123+0,'Прайс-лист_Usystems'!S:S,0)))),""))</f>
        <v/>
      </c>
      <c r="D123" s="28" t="str">
        <f>IF($C123="","",IFERROR(INDEX('Прайс-лист_Usystems'!$E:$E,MATCH($C123+0,'Прайс-лист_Usystems'!$D:$D,0)),""))</f>
        <v/>
      </c>
      <c r="E123" s="28" t="str">
        <f>IF($C123="","",IFERROR(INDEX('Прайс-лист_Usystems'!$F:$F,MATCH($C123+0,'Прайс-лист_Usystems'!$D:$D,0)),""))</f>
        <v/>
      </c>
      <c r="F123" s="29" t="str">
        <f>IF($C123="","",IFERROR(INDEX('Прайс-лист_Usystems'!$I:$I,MATCH($C123+0,'Прайс-лист_Usystems'!$D:$D,0)),""))</f>
        <v/>
      </c>
      <c r="G123" s="34"/>
      <c r="H123" s="29" t="str">
        <f>IF($C123="","",IFERROR(ROUNDUP(G123/INDEX('Прайс-лист_Usystems'!$X:$X,MATCH($C123+0,'Прайс-лист_Usystems'!$D:$D,0)),0)*INDEX('Прайс-лист_Usystems'!$X:$X,MATCH($C123+0,'Прайс-лист_Usystems'!$D:$D,0)),""))</f>
        <v/>
      </c>
      <c r="I123" s="62" t="str">
        <f>IF($C123="","",IFERROR(INDEX('Прайс-лист_Usystems'!$K:$K,MATCH($C123+0,'Прайс-лист_Usystems'!$D:$D,0)),""))</f>
        <v/>
      </c>
      <c r="J123" s="36"/>
      <c r="K123" s="32" t="str">
        <f t="shared" si="2"/>
        <v/>
      </c>
      <c r="L123" s="31" t="str">
        <f t="shared" si="3"/>
        <v/>
      </c>
      <c r="M123" s="65" t="str">
        <f>IF($C123="","",IFERROR(IF(INDEX('Прайс-лист_Usystems'!$V:$V,MATCH($C123+0,'Прайс-лист_Usystems'!$D:$D,0))=0,"",INDEX('Прайс-лист_Usystems'!$V:$V,MATCH($C123+0,'Прайс-лист_Usystems'!$D:$D,0))*$H123),""))</f>
        <v/>
      </c>
      <c r="N123" s="65" t="str">
        <f>IF($C123="","",IFERROR(IF(INDEX('Прайс-лист_Usystems'!$W:$W,MATCH($C123+0,'Прайс-лист_Usystems'!$D:$D,0))=0,"",INDEX('Прайс-лист_Usystems'!$W:$W,MATCH($C123+0,'Прайс-лист_Usystems'!$D:$D,0))*$H123),""))</f>
        <v/>
      </c>
    </row>
    <row r="124" spans="2:14" x14ac:dyDescent="0.5">
      <c r="B124" s="35"/>
      <c r="C124" s="40" t="str" cm="1">
        <f t="array" ref="C124">IF($B124="","",IFERROR(IFERROR(_xlfn.SWITCH(INDEX('Прайс-лист_Usystems'!$R:$R,MATCH($B124+0,'Прайс-лист_Usystems'!$D:$D,0)),"Регулярный ассортимент",B124,"Под заказ",B124,"Ограниченно доступен в пределах складских остатков",B124,IFERROR(INDEX('Прайс-лист_Usystems'!D:D,MATCH("*"&amp;B124+0&amp;"*",'Прайс-лист_Usystems'!S:S,0)),INDEX('Прайс-лист_Usystems'!D:D,MATCH(B124+0,'Прайс-лист_Usystems'!S:S,0)))),IFERROR(INDEX('Прайс-лист_Usystems'!D:D,MATCH("*"&amp;B124+0&amp;"*",'Прайс-лист_Usystems'!S:S,0)),INDEX('Прайс-лист_Usystems'!D:D,MATCH(B124+0,'Прайс-лист_Usystems'!S:S,0)))),""))</f>
        <v/>
      </c>
      <c r="D124" s="28" t="str">
        <f>IF($C124="","",IFERROR(INDEX('Прайс-лист_Usystems'!$E:$E,MATCH($C124+0,'Прайс-лист_Usystems'!$D:$D,0)),""))</f>
        <v/>
      </c>
      <c r="E124" s="28" t="str">
        <f>IF($C124="","",IFERROR(INDEX('Прайс-лист_Usystems'!$F:$F,MATCH($C124+0,'Прайс-лист_Usystems'!$D:$D,0)),""))</f>
        <v/>
      </c>
      <c r="F124" s="29" t="str">
        <f>IF($C124="","",IFERROR(INDEX('Прайс-лист_Usystems'!$I:$I,MATCH($C124+0,'Прайс-лист_Usystems'!$D:$D,0)),""))</f>
        <v/>
      </c>
      <c r="G124" s="34"/>
      <c r="H124" s="29" t="str">
        <f>IF($C124="","",IFERROR(ROUNDUP(G124/INDEX('Прайс-лист_Usystems'!$X:$X,MATCH($C124+0,'Прайс-лист_Usystems'!$D:$D,0)),0)*INDEX('Прайс-лист_Usystems'!$X:$X,MATCH($C124+0,'Прайс-лист_Usystems'!$D:$D,0)),""))</f>
        <v/>
      </c>
      <c r="I124" s="62" t="str">
        <f>IF($C124="","",IFERROR(INDEX('Прайс-лист_Usystems'!$K:$K,MATCH($C124+0,'Прайс-лист_Usystems'!$D:$D,0)),""))</f>
        <v/>
      </c>
      <c r="J124" s="36"/>
      <c r="K124" s="32" t="str">
        <f t="shared" si="2"/>
        <v/>
      </c>
      <c r="L124" s="31" t="str">
        <f t="shared" si="3"/>
        <v/>
      </c>
      <c r="M124" s="65" t="str">
        <f>IF($C124="","",IFERROR(IF(INDEX('Прайс-лист_Usystems'!$V:$V,MATCH($C124+0,'Прайс-лист_Usystems'!$D:$D,0))=0,"",INDEX('Прайс-лист_Usystems'!$V:$V,MATCH($C124+0,'Прайс-лист_Usystems'!$D:$D,0))*$H124),""))</f>
        <v/>
      </c>
      <c r="N124" s="65" t="str">
        <f>IF($C124="","",IFERROR(IF(INDEX('Прайс-лист_Usystems'!$W:$W,MATCH($C124+0,'Прайс-лист_Usystems'!$D:$D,0))=0,"",INDEX('Прайс-лист_Usystems'!$W:$W,MATCH($C124+0,'Прайс-лист_Usystems'!$D:$D,0))*$H124),""))</f>
        <v/>
      </c>
    </row>
    <row r="125" spans="2:14" x14ac:dyDescent="0.5">
      <c r="B125" s="35"/>
      <c r="C125" s="40" t="str" cm="1">
        <f t="array" ref="C125">IF($B125="","",IFERROR(IFERROR(_xlfn.SWITCH(INDEX('Прайс-лист_Usystems'!$R:$R,MATCH($B125+0,'Прайс-лист_Usystems'!$D:$D,0)),"Регулярный ассортимент",B125,"Под заказ",B125,"Ограниченно доступен в пределах складских остатков",B125,IFERROR(INDEX('Прайс-лист_Usystems'!D:D,MATCH("*"&amp;B125+0&amp;"*",'Прайс-лист_Usystems'!S:S,0)),INDEX('Прайс-лист_Usystems'!D:D,MATCH(B125+0,'Прайс-лист_Usystems'!S:S,0)))),IFERROR(INDEX('Прайс-лист_Usystems'!D:D,MATCH("*"&amp;B125+0&amp;"*",'Прайс-лист_Usystems'!S:S,0)),INDEX('Прайс-лист_Usystems'!D:D,MATCH(B125+0,'Прайс-лист_Usystems'!S:S,0)))),""))</f>
        <v/>
      </c>
      <c r="D125" s="28" t="str">
        <f>IF($C125="","",IFERROR(INDEX('Прайс-лист_Usystems'!$E:$E,MATCH($C125+0,'Прайс-лист_Usystems'!$D:$D,0)),""))</f>
        <v/>
      </c>
      <c r="E125" s="28" t="str">
        <f>IF($C125="","",IFERROR(INDEX('Прайс-лист_Usystems'!$F:$F,MATCH($C125+0,'Прайс-лист_Usystems'!$D:$D,0)),""))</f>
        <v/>
      </c>
      <c r="F125" s="29" t="str">
        <f>IF($C125="","",IFERROR(INDEX('Прайс-лист_Usystems'!$I:$I,MATCH($C125+0,'Прайс-лист_Usystems'!$D:$D,0)),""))</f>
        <v/>
      </c>
      <c r="G125" s="34"/>
      <c r="H125" s="29" t="str">
        <f>IF($C125="","",IFERROR(ROUNDUP(G125/INDEX('Прайс-лист_Usystems'!$X:$X,MATCH($C125+0,'Прайс-лист_Usystems'!$D:$D,0)),0)*INDEX('Прайс-лист_Usystems'!$X:$X,MATCH($C125+0,'Прайс-лист_Usystems'!$D:$D,0)),""))</f>
        <v/>
      </c>
      <c r="I125" s="62" t="str">
        <f>IF($C125="","",IFERROR(INDEX('Прайс-лист_Usystems'!$K:$K,MATCH($C125+0,'Прайс-лист_Usystems'!$D:$D,0)),""))</f>
        <v/>
      </c>
      <c r="J125" s="36"/>
      <c r="K125" s="32" t="str">
        <f t="shared" si="2"/>
        <v/>
      </c>
      <c r="L125" s="31" t="str">
        <f t="shared" si="3"/>
        <v/>
      </c>
      <c r="M125" s="65" t="str">
        <f>IF($C125="","",IFERROR(IF(INDEX('Прайс-лист_Usystems'!$V:$V,MATCH($C125+0,'Прайс-лист_Usystems'!$D:$D,0))=0,"",INDEX('Прайс-лист_Usystems'!$V:$V,MATCH($C125+0,'Прайс-лист_Usystems'!$D:$D,0))*$H125),""))</f>
        <v/>
      </c>
      <c r="N125" s="65" t="str">
        <f>IF($C125="","",IFERROR(IF(INDEX('Прайс-лист_Usystems'!$W:$W,MATCH($C125+0,'Прайс-лист_Usystems'!$D:$D,0))=0,"",INDEX('Прайс-лист_Usystems'!$W:$W,MATCH($C125+0,'Прайс-лист_Usystems'!$D:$D,0))*$H125),""))</f>
        <v/>
      </c>
    </row>
    <row r="126" spans="2:14" x14ac:dyDescent="0.5">
      <c r="B126" s="35"/>
      <c r="C126" s="40" t="str" cm="1">
        <f t="array" ref="C126">IF($B126="","",IFERROR(IFERROR(_xlfn.SWITCH(INDEX('Прайс-лист_Usystems'!$R:$R,MATCH($B126+0,'Прайс-лист_Usystems'!$D:$D,0)),"Регулярный ассортимент",B126,"Под заказ",B126,"Ограниченно доступен в пределах складских остатков",B126,IFERROR(INDEX('Прайс-лист_Usystems'!D:D,MATCH("*"&amp;B126+0&amp;"*",'Прайс-лист_Usystems'!S:S,0)),INDEX('Прайс-лист_Usystems'!D:D,MATCH(B126+0,'Прайс-лист_Usystems'!S:S,0)))),IFERROR(INDEX('Прайс-лист_Usystems'!D:D,MATCH("*"&amp;B126+0&amp;"*",'Прайс-лист_Usystems'!S:S,0)),INDEX('Прайс-лист_Usystems'!D:D,MATCH(B126+0,'Прайс-лист_Usystems'!S:S,0)))),""))</f>
        <v/>
      </c>
      <c r="D126" s="28" t="str">
        <f>IF($C126="","",IFERROR(INDEX('Прайс-лист_Usystems'!$E:$E,MATCH($C126+0,'Прайс-лист_Usystems'!$D:$D,0)),""))</f>
        <v/>
      </c>
      <c r="E126" s="28" t="str">
        <f>IF($C126="","",IFERROR(INDEX('Прайс-лист_Usystems'!$F:$F,MATCH($C126+0,'Прайс-лист_Usystems'!$D:$D,0)),""))</f>
        <v/>
      </c>
      <c r="F126" s="29" t="str">
        <f>IF($C126="","",IFERROR(INDEX('Прайс-лист_Usystems'!$I:$I,MATCH($C126+0,'Прайс-лист_Usystems'!$D:$D,0)),""))</f>
        <v/>
      </c>
      <c r="G126" s="34"/>
      <c r="H126" s="29" t="str">
        <f>IF($C126="","",IFERROR(ROUNDUP(G126/INDEX('Прайс-лист_Usystems'!$X:$X,MATCH($C126+0,'Прайс-лист_Usystems'!$D:$D,0)),0)*INDEX('Прайс-лист_Usystems'!$X:$X,MATCH($C126+0,'Прайс-лист_Usystems'!$D:$D,0)),""))</f>
        <v/>
      </c>
      <c r="I126" s="62" t="str">
        <f>IF($C126="","",IFERROR(INDEX('Прайс-лист_Usystems'!$K:$K,MATCH($C126+0,'Прайс-лист_Usystems'!$D:$D,0)),""))</f>
        <v/>
      </c>
      <c r="J126" s="36"/>
      <c r="K126" s="32" t="str">
        <f t="shared" si="2"/>
        <v/>
      </c>
      <c r="L126" s="31" t="str">
        <f t="shared" si="3"/>
        <v/>
      </c>
      <c r="M126" s="65" t="str">
        <f>IF($C126="","",IFERROR(IF(INDEX('Прайс-лист_Usystems'!$V:$V,MATCH($C126+0,'Прайс-лист_Usystems'!$D:$D,0))=0,"",INDEX('Прайс-лист_Usystems'!$V:$V,MATCH($C126+0,'Прайс-лист_Usystems'!$D:$D,0))*$H126),""))</f>
        <v/>
      </c>
      <c r="N126" s="65" t="str">
        <f>IF($C126="","",IFERROR(IF(INDEX('Прайс-лист_Usystems'!$W:$W,MATCH($C126+0,'Прайс-лист_Usystems'!$D:$D,0))=0,"",INDEX('Прайс-лист_Usystems'!$W:$W,MATCH($C126+0,'Прайс-лист_Usystems'!$D:$D,0))*$H126),""))</f>
        <v/>
      </c>
    </row>
    <row r="127" spans="2:14" x14ac:dyDescent="0.5">
      <c r="B127" s="35"/>
      <c r="C127" s="40" t="str" cm="1">
        <f t="array" ref="C127">IF($B127="","",IFERROR(IFERROR(_xlfn.SWITCH(INDEX('Прайс-лист_Usystems'!$R:$R,MATCH($B127+0,'Прайс-лист_Usystems'!$D:$D,0)),"Регулярный ассортимент",B127,"Под заказ",B127,"Ограниченно доступен в пределах складских остатков",B127,IFERROR(INDEX('Прайс-лист_Usystems'!D:D,MATCH("*"&amp;B127+0&amp;"*",'Прайс-лист_Usystems'!S:S,0)),INDEX('Прайс-лист_Usystems'!D:D,MATCH(B127+0,'Прайс-лист_Usystems'!S:S,0)))),IFERROR(INDEX('Прайс-лист_Usystems'!D:D,MATCH("*"&amp;B127+0&amp;"*",'Прайс-лист_Usystems'!S:S,0)),INDEX('Прайс-лист_Usystems'!D:D,MATCH(B127+0,'Прайс-лист_Usystems'!S:S,0)))),""))</f>
        <v/>
      </c>
      <c r="D127" s="28" t="str">
        <f>IF($C127="","",IFERROR(INDEX('Прайс-лист_Usystems'!$E:$E,MATCH($C127+0,'Прайс-лист_Usystems'!$D:$D,0)),""))</f>
        <v/>
      </c>
      <c r="E127" s="28" t="str">
        <f>IF($C127="","",IFERROR(INDEX('Прайс-лист_Usystems'!$F:$F,MATCH($C127+0,'Прайс-лист_Usystems'!$D:$D,0)),""))</f>
        <v/>
      </c>
      <c r="F127" s="29" t="str">
        <f>IF($C127="","",IFERROR(INDEX('Прайс-лист_Usystems'!$I:$I,MATCH($C127+0,'Прайс-лист_Usystems'!$D:$D,0)),""))</f>
        <v/>
      </c>
      <c r="G127" s="34"/>
      <c r="H127" s="29" t="str">
        <f>IF($C127="","",IFERROR(ROUNDUP(G127/INDEX('Прайс-лист_Usystems'!$X:$X,MATCH($C127+0,'Прайс-лист_Usystems'!$D:$D,0)),0)*INDEX('Прайс-лист_Usystems'!$X:$X,MATCH($C127+0,'Прайс-лист_Usystems'!$D:$D,0)),""))</f>
        <v/>
      </c>
      <c r="I127" s="62" t="str">
        <f>IF($C127="","",IFERROR(INDEX('Прайс-лист_Usystems'!$K:$K,MATCH($C127+0,'Прайс-лист_Usystems'!$D:$D,0)),""))</f>
        <v/>
      </c>
      <c r="J127" s="36"/>
      <c r="K127" s="32" t="str">
        <f t="shared" si="2"/>
        <v/>
      </c>
      <c r="L127" s="31" t="str">
        <f t="shared" si="3"/>
        <v/>
      </c>
      <c r="M127" s="65" t="str">
        <f>IF($C127="","",IFERROR(IF(INDEX('Прайс-лист_Usystems'!$V:$V,MATCH($C127+0,'Прайс-лист_Usystems'!$D:$D,0))=0,"",INDEX('Прайс-лист_Usystems'!$V:$V,MATCH($C127+0,'Прайс-лист_Usystems'!$D:$D,0))*$H127),""))</f>
        <v/>
      </c>
      <c r="N127" s="65" t="str">
        <f>IF($C127="","",IFERROR(IF(INDEX('Прайс-лист_Usystems'!$W:$W,MATCH($C127+0,'Прайс-лист_Usystems'!$D:$D,0))=0,"",INDEX('Прайс-лист_Usystems'!$W:$W,MATCH($C127+0,'Прайс-лист_Usystems'!$D:$D,0))*$H127),""))</f>
        <v/>
      </c>
    </row>
    <row r="128" spans="2:14" x14ac:dyDescent="0.5">
      <c r="B128" s="35"/>
      <c r="C128" s="40" t="str" cm="1">
        <f t="array" ref="C128">IF($B128="","",IFERROR(IFERROR(_xlfn.SWITCH(INDEX('Прайс-лист_Usystems'!$R:$R,MATCH($B128+0,'Прайс-лист_Usystems'!$D:$D,0)),"Регулярный ассортимент",B128,"Под заказ",B128,"Ограниченно доступен в пределах складских остатков",B128,IFERROR(INDEX('Прайс-лист_Usystems'!D:D,MATCH("*"&amp;B128+0&amp;"*",'Прайс-лист_Usystems'!S:S,0)),INDEX('Прайс-лист_Usystems'!D:D,MATCH(B128+0,'Прайс-лист_Usystems'!S:S,0)))),IFERROR(INDEX('Прайс-лист_Usystems'!D:D,MATCH("*"&amp;B128+0&amp;"*",'Прайс-лист_Usystems'!S:S,0)),INDEX('Прайс-лист_Usystems'!D:D,MATCH(B128+0,'Прайс-лист_Usystems'!S:S,0)))),""))</f>
        <v/>
      </c>
      <c r="D128" s="28" t="str">
        <f>IF($C128="","",IFERROR(INDEX('Прайс-лист_Usystems'!$E:$E,MATCH($C128+0,'Прайс-лист_Usystems'!$D:$D,0)),""))</f>
        <v/>
      </c>
      <c r="E128" s="28" t="str">
        <f>IF($C128="","",IFERROR(INDEX('Прайс-лист_Usystems'!$F:$F,MATCH($C128+0,'Прайс-лист_Usystems'!$D:$D,0)),""))</f>
        <v/>
      </c>
      <c r="F128" s="29" t="str">
        <f>IF($C128="","",IFERROR(INDEX('Прайс-лист_Usystems'!$I:$I,MATCH($C128+0,'Прайс-лист_Usystems'!$D:$D,0)),""))</f>
        <v/>
      </c>
      <c r="G128" s="34"/>
      <c r="H128" s="29" t="str">
        <f>IF($C128="","",IFERROR(ROUNDUP(G128/INDEX('Прайс-лист_Usystems'!$X:$X,MATCH($C128+0,'Прайс-лист_Usystems'!$D:$D,0)),0)*INDEX('Прайс-лист_Usystems'!$X:$X,MATCH($C128+0,'Прайс-лист_Usystems'!$D:$D,0)),""))</f>
        <v/>
      </c>
      <c r="I128" s="62" t="str">
        <f>IF($C128="","",IFERROR(INDEX('Прайс-лист_Usystems'!$K:$K,MATCH($C128+0,'Прайс-лист_Usystems'!$D:$D,0)),""))</f>
        <v/>
      </c>
      <c r="J128" s="36"/>
      <c r="K128" s="32" t="str">
        <f t="shared" si="2"/>
        <v/>
      </c>
      <c r="L128" s="31" t="str">
        <f t="shared" si="3"/>
        <v/>
      </c>
      <c r="M128" s="65" t="str">
        <f>IF($C128="","",IFERROR(IF(INDEX('Прайс-лист_Usystems'!$V:$V,MATCH($C128+0,'Прайс-лист_Usystems'!$D:$D,0))=0,"",INDEX('Прайс-лист_Usystems'!$V:$V,MATCH($C128+0,'Прайс-лист_Usystems'!$D:$D,0))*$H128),""))</f>
        <v/>
      </c>
      <c r="N128" s="65" t="str">
        <f>IF($C128="","",IFERROR(IF(INDEX('Прайс-лист_Usystems'!$W:$W,MATCH($C128+0,'Прайс-лист_Usystems'!$D:$D,0))=0,"",INDEX('Прайс-лист_Usystems'!$W:$W,MATCH($C128+0,'Прайс-лист_Usystems'!$D:$D,0))*$H128),""))</f>
        <v/>
      </c>
    </row>
    <row r="129" spans="2:14" x14ac:dyDescent="0.5">
      <c r="B129" s="35"/>
      <c r="C129" s="40" t="str" cm="1">
        <f t="array" ref="C129">IF($B129="","",IFERROR(IFERROR(_xlfn.SWITCH(INDEX('Прайс-лист_Usystems'!$R:$R,MATCH($B129+0,'Прайс-лист_Usystems'!$D:$D,0)),"Регулярный ассортимент",B129,"Под заказ",B129,"Ограниченно доступен в пределах складских остатков",B129,IFERROR(INDEX('Прайс-лист_Usystems'!D:D,MATCH("*"&amp;B129+0&amp;"*",'Прайс-лист_Usystems'!S:S,0)),INDEX('Прайс-лист_Usystems'!D:D,MATCH(B129+0,'Прайс-лист_Usystems'!S:S,0)))),IFERROR(INDEX('Прайс-лист_Usystems'!D:D,MATCH("*"&amp;B129+0&amp;"*",'Прайс-лист_Usystems'!S:S,0)),INDEX('Прайс-лист_Usystems'!D:D,MATCH(B129+0,'Прайс-лист_Usystems'!S:S,0)))),""))</f>
        <v/>
      </c>
      <c r="D129" s="28" t="str">
        <f>IF($C129="","",IFERROR(INDEX('Прайс-лист_Usystems'!$E:$E,MATCH($C129+0,'Прайс-лист_Usystems'!$D:$D,0)),""))</f>
        <v/>
      </c>
      <c r="E129" s="28" t="str">
        <f>IF($C129="","",IFERROR(INDEX('Прайс-лист_Usystems'!$F:$F,MATCH($C129+0,'Прайс-лист_Usystems'!$D:$D,0)),""))</f>
        <v/>
      </c>
      <c r="F129" s="29" t="str">
        <f>IF($C129="","",IFERROR(INDEX('Прайс-лист_Usystems'!$I:$I,MATCH($C129+0,'Прайс-лист_Usystems'!$D:$D,0)),""))</f>
        <v/>
      </c>
      <c r="G129" s="34"/>
      <c r="H129" s="29" t="str">
        <f>IF($C129="","",IFERROR(ROUNDUP(G129/INDEX('Прайс-лист_Usystems'!$X:$X,MATCH($C129+0,'Прайс-лист_Usystems'!$D:$D,0)),0)*INDEX('Прайс-лист_Usystems'!$X:$X,MATCH($C129+0,'Прайс-лист_Usystems'!$D:$D,0)),""))</f>
        <v/>
      </c>
      <c r="I129" s="62" t="str">
        <f>IF($C129="","",IFERROR(INDEX('Прайс-лист_Usystems'!$K:$K,MATCH($C129+0,'Прайс-лист_Usystems'!$D:$D,0)),""))</f>
        <v/>
      </c>
      <c r="J129" s="36"/>
      <c r="K129" s="32" t="str">
        <f t="shared" si="2"/>
        <v/>
      </c>
      <c r="L129" s="31" t="str">
        <f t="shared" si="3"/>
        <v/>
      </c>
      <c r="M129" s="65" t="str">
        <f>IF($C129="","",IFERROR(IF(INDEX('Прайс-лист_Usystems'!$V:$V,MATCH($C129+0,'Прайс-лист_Usystems'!$D:$D,0))=0,"",INDEX('Прайс-лист_Usystems'!$V:$V,MATCH($C129+0,'Прайс-лист_Usystems'!$D:$D,0))*$H129),""))</f>
        <v/>
      </c>
      <c r="N129" s="65" t="str">
        <f>IF($C129="","",IFERROR(IF(INDEX('Прайс-лист_Usystems'!$W:$W,MATCH($C129+0,'Прайс-лист_Usystems'!$D:$D,0))=0,"",INDEX('Прайс-лист_Usystems'!$W:$W,MATCH($C129+0,'Прайс-лист_Usystems'!$D:$D,0))*$H129),""))</f>
        <v/>
      </c>
    </row>
    <row r="130" spans="2:14" x14ac:dyDescent="0.5">
      <c r="B130" s="35"/>
      <c r="C130" s="40" t="str" cm="1">
        <f t="array" ref="C130">IF($B130="","",IFERROR(IFERROR(_xlfn.SWITCH(INDEX('Прайс-лист_Usystems'!$R:$R,MATCH($B130+0,'Прайс-лист_Usystems'!$D:$D,0)),"Регулярный ассортимент",B130,"Под заказ",B130,"Ограниченно доступен в пределах складских остатков",B130,IFERROR(INDEX('Прайс-лист_Usystems'!D:D,MATCH("*"&amp;B130+0&amp;"*",'Прайс-лист_Usystems'!S:S,0)),INDEX('Прайс-лист_Usystems'!D:D,MATCH(B130+0,'Прайс-лист_Usystems'!S:S,0)))),IFERROR(INDEX('Прайс-лист_Usystems'!D:D,MATCH("*"&amp;B130+0&amp;"*",'Прайс-лист_Usystems'!S:S,0)),INDEX('Прайс-лист_Usystems'!D:D,MATCH(B130+0,'Прайс-лист_Usystems'!S:S,0)))),""))</f>
        <v/>
      </c>
      <c r="D130" s="28" t="str">
        <f>IF($C130="","",IFERROR(INDEX('Прайс-лист_Usystems'!$E:$E,MATCH($C130+0,'Прайс-лист_Usystems'!$D:$D,0)),""))</f>
        <v/>
      </c>
      <c r="E130" s="28" t="str">
        <f>IF($C130="","",IFERROR(INDEX('Прайс-лист_Usystems'!$F:$F,MATCH($C130+0,'Прайс-лист_Usystems'!$D:$D,0)),""))</f>
        <v/>
      </c>
      <c r="F130" s="29" t="str">
        <f>IF($C130="","",IFERROR(INDEX('Прайс-лист_Usystems'!$I:$I,MATCH($C130+0,'Прайс-лист_Usystems'!$D:$D,0)),""))</f>
        <v/>
      </c>
      <c r="G130" s="34"/>
      <c r="H130" s="29" t="str">
        <f>IF($C130="","",IFERROR(ROUNDUP(G130/INDEX('Прайс-лист_Usystems'!$X:$X,MATCH($C130+0,'Прайс-лист_Usystems'!$D:$D,0)),0)*INDEX('Прайс-лист_Usystems'!$X:$X,MATCH($C130+0,'Прайс-лист_Usystems'!$D:$D,0)),""))</f>
        <v/>
      </c>
      <c r="I130" s="62" t="str">
        <f>IF($C130="","",IFERROR(INDEX('Прайс-лист_Usystems'!$K:$K,MATCH($C130+0,'Прайс-лист_Usystems'!$D:$D,0)),""))</f>
        <v/>
      </c>
      <c r="J130" s="36"/>
      <c r="K130" s="32" t="str">
        <f t="shared" si="2"/>
        <v/>
      </c>
      <c r="L130" s="31" t="str">
        <f t="shared" si="3"/>
        <v/>
      </c>
      <c r="M130" s="65" t="str">
        <f>IF($C130="","",IFERROR(IF(INDEX('Прайс-лист_Usystems'!$V:$V,MATCH($C130+0,'Прайс-лист_Usystems'!$D:$D,0))=0,"",INDEX('Прайс-лист_Usystems'!$V:$V,MATCH($C130+0,'Прайс-лист_Usystems'!$D:$D,0))*$H130),""))</f>
        <v/>
      </c>
      <c r="N130" s="65" t="str">
        <f>IF($C130="","",IFERROR(IF(INDEX('Прайс-лист_Usystems'!$W:$W,MATCH($C130+0,'Прайс-лист_Usystems'!$D:$D,0))=0,"",INDEX('Прайс-лист_Usystems'!$W:$W,MATCH($C130+0,'Прайс-лист_Usystems'!$D:$D,0))*$H130),""))</f>
        <v/>
      </c>
    </row>
    <row r="131" spans="2:14" x14ac:dyDescent="0.5">
      <c r="B131" s="35"/>
      <c r="C131" s="40" t="str" cm="1">
        <f t="array" ref="C131">IF($B131="","",IFERROR(IFERROR(_xlfn.SWITCH(INDEX('Прайс-лист_Usystems'!$R:$R,MATCH($B131+0,'Прайс-лист_Usystems'!$D:$D,0)),"Регулярный ассортимент",B131,"Под заказ",B131,"Ограниченно доступен в пределах складских остатков",B131,IFERROR(INDEX('Прайс-лист_Usystems'!D:D,MATCH("*"&amp;B131+0&amp;"*",'Прайс-лист_Usystems'!S:S,0)),INDEX('Прайс-лист_Usystems'!D:D,MATCH(B131+0,'Прайс-лист_Usystems'!S:S,0)))),IFERROR(INDEX('Прайс-лист_Usystems'!D:D,MATCH("*"&amp;B131+0&amp;"*",'Прайс-лист_Usystems'!S:S,0)),INDEX('Прайс-лист_Usystems'!D:D,MATCH(B131+0,'Прайс-лист_Usystems'!S:S,0)))),""))</f>
        <v/>
      </c>
      <c r="D131" s="28" t="str">
        <f>IF($C131="","",IFERROR(INDEX('Прайс-лист_Usystems'!$E:$E,MATCH($C131+0,'Прайс-лист_Usystems'!$D:$D,0)),""))</f>
        <v/>
      </c>
      <c r="E131" s="28" t="str">
        <f>IF($C131="","",IFERROR(INDEX('Прайс-лист_Usystems'!$F:$F,MATCH($C131+0,'Прайс-лист_Usystems'!$D:$D,0)),""))</f>
        <v/>
      </c>
      <c r="F131" s="29" t="str">
        <f>IF($C131="","",IFERROR(INDEX('Прайс-лист_Usystems'!$I:$I,MATCH($C131+0,'Прайс-лист_Usystems'!$D:$D,0)),""))</f>
        <v/>
      </c>
      <c r="G131" s="34"/>
      <c r="H131" s="29" t="str">
        <f>IF($C131="","",IFERROR(ROUNDUP(G131/INDEX('Прайс-лист_Usystems'!$X:$X,MATCH($C131+0,'Прайс-лист_Usystems'!$D:$D,0)),0)*INDEX('Прайс-лист_Usystems'!$X:$X,MATCH($C131+0,'Прайс-лист_Usystems'!$D:$D,0)),""))</f>
        <v/>
      </c>
      <c r="I131" s="62" t="str">
        <f>IF($C131="","",IFERROR(INDEX('Прайс-лист_Usystems'!$K:$K,MATCH($C131+0,'Прайс-лист_Usystems'!$D:$D,0)),""))</f>
        <v/>
      </c>
      <c r="J131" s="36"/>
      <c r="K131" s="32" t="str">
        <f t="shared" si="2"/>
        <v/>
      </c>
      <c r="L131" s="31" t="str">
        <f t="shared" si="3"/>
        <v/>
      </c>
      <c r="M131" s="65" t="str">
        <f>IF($C131="","",IFERROR(IF(INDEX('Прайс-лист_Usystems'!$V:$V,MATCH($C131+0,'Прайс-лист_Usystems'!$D:$D,0))=0,"",INDEX('Прайс-лист_Usystems'!$V:$V,MATCH($C131+0,'Прайс-лист_Usystems'!$D:$D,0))*$H131),""))</f>
        <v/>
      </c>
      <c r="N131" s="65" t="str">
        <f>IF($C131="","",IFERROR(IF(INDEX('Прайс-лист_Usystems'!$W:$W,MATCH($C131+0,'Прайс-лист_Usystems'!$D:$D,0))=0,"",INDEX('Прайс-лист_Usystems'!$W:$W,MATCH($C131+0,'Прайс-лист_Usystems'!$D:$D,0))*$H131),""))</f>
        <v/>
      </c>
    </row>
    <row r="132" spans="2:14" x14ac:dyDescent="0.5">
      <c r="B132" s="35"/>
      <c r="C132" s="40" t="str" cm="1">
        <f t="array" ref="C132">IF($B132="","",IFERROR(IFERROR(_xlfn.SWITCH(INDEX('Прайс-лист_Usystems'!$R:$R,MATCH($B132+0,'Прайс-лист_Usystems'!$D:$D,0)),"Регулярный ассортимент",B132,"Под заказ",B132,"Ограниченно доступен в пределах складских остатков",B132,IFERROR(INDEX('Прайс-лист_Usystems'!D:D,MATCH("*"&amp;B132+0&amp;"*",'Прайс-лист_Usystems'!S:S,0)),INDEX('Прайс-лист_Usystems'!D:D,MATCH(B132+0,'Прайс-лист_Usystems'!S:S,0)))),IFERROR(INDEX('Прайс-лист_Usystems'!D:D,MATCH("*"&amp;B132+0&amp;"*",'Прайс-лист_Usystems'!S:S,0)),INDEX('Прайс-лист_Usystems'!D:D,MATCH(B132+0,'Прайс-лист_Usystems'!S:S,0)))),""))</f>
        <v/>
      </c>
      <c r="D132" s="28" t="str">
        <f>IF($C132="","",IFERROR(INDEX('Прайс-лист_Usystems'!$E:$E,MATCH($C132+0,'Прайс-лист_Usystems'!$D:$D,0)),""))</f>
        <v/>
      </c>
      <c r="E132" s="28" t="str">
        <f>IF($C132="","",IFERROR(INDEX('Прайс-лист_Usystems'!$F:$F,MATCH($C132+0,'Прайс-лист_Usystems'!$D:$D,0)),""))</f>
        <v/>
      </c>
      <c r="F132" s="29" t="str">
        <f>IF($C132="","",IFERROR(INDEX('Прайс-лист_Usystems'!$I:$I,MATCH($C132+0,'Прайс-лист_Usystems'!$D:$D,0)),""))</f>
        <v/>
      </c>
      <c r="G132" s="34"/>
      <c r="H132" s="29" t="str">
        <f>IF($C132="","",IFERROR(ROUNDUP(G132/INDEX('Прайс-лист_Usystems'!$X:$X,MATCH($C132+0,'Прайс-лист_Usystems'!$D:$D,0)),0)*INDEX('Прайс-лист_Usystems'!$X:$X,MATCH($C132+0,'Прайс-лист_Usystems'!$D:$D,0)),""))</f>
        <v/>
      </c>
      <c r="I132" s="62" t="str">
        <f>IF($C132="","",IFERROR(INDEX('Прайс-лист_Usystems'!$K:$K,MATCH($C132+0,'Прайс-лист_Usystems'!$D:$D,0)),""))</f>
        <v/>
      </c>
      <c r="J132" s="36"/>
      <c r="K132" s="32" t="str">
        <f t="shared" si="2"/>
        <v/>
      </c>
      <c r="L132" s="31" t="str">
        <f t="shared" si="3"/>
        <v/>
      </c>
      <c r="M132" s="65" t="str">
        <f>IF($C132="","",IFERROR(IF(INDEX('Прайс-лист_Usystems'!$V:$V,MATCH($C132+0,'Прайс-лист_Usystems'!$D:$D,0))=0,"",INDEX('Прайс-лист_Usystems'!$V:$V,MATCH($C132+0,'Прайс-лист_Usystems'!$D:$D,0))*$H132),""))</f>
        <v/>
      </c>
      <c r="N132" s="65" t="str">
        <f>IF($C132="","",IFERROR(IF(INDEX('Прайс-лист_Usystems'!$W:$W,MATCH($C132+0,'Прайс-лист_Usystems'!$D:$D,0))=0,"",INDEX('Прайс-лист_Usystems'!$W:$W,MATCH($C132+0,'Прайс-лист_Usystems'!$D:$D,0))*$H132),""))</f>
        <v/>
      </c>
    </row>
    <row r="133" spans="2:14" x14ac:dyDescent="0.5">
      <c r="B133" s="35"/>
      <c r="C133" s="40" t="str" cm="1">
        <f t="array" ref="C133">IF($B133="","",IFERROR(IFERROR(_xlfn.SWITCH(INDEX('Прайс-лист_Usystems'!$R:$R,MATCH($B133+0,'Прайс-лист_Usystems'!$D:$D,0)),"Регулярный ассортимент",B133,"Под заказ",B133,"Ограниченно доступен в пределах складских остатков",B133,IFERROR(INDEX('Прайс-лист_Usystems'!D:D,MATCH("*"&amp;B133+0&amp;"*",'Прайс-лист_Usystems'!S:S,0)),INDEX('Прайс-лист_Usystems'!D:D,MATCH(B133+0,'Прайс-лист_Usystems'!S:S,0)))),IFERROR(INDEX('Прайс-лист_Usystems'!D:D,MATCH("*"&amp;B133+0&amp;"*",'Прайс-лист_Usystems'!S:S,0)),INDEX('Прайс-лист_Usystems'!D:D,MATCH(B133+0,'Прайс-лист_Usystems'!S:S,0)))),""))</f>
        <v/>
      </c>
      <c r="D133" s="28" t="str">
        <f>IF($C133="","",IFERROR(INDEX('Прайс-лист_Usystems'!$E:$E,MATCH($C133+0,'Прайс-лист_Usystems'!$D:$D,0)),""))</f>
        <v/>
      </c>
      <c r="E133" s="28" t="str">
        <f>IF($C133="","",IFERROR(INDEX('Прайс-лист_Usystems'!$F:$F,MATCH($C133+0,'Прайс-лист_Usystems'!$D:$D,0)),""))</f>
        <v/>
      </c>
      <c r="F133" s="29" t="str">
        <f>IF($C133="","",IFERROR(INDEX('Прайс-лист_Usystems'!$I:$I,MATCH($C133+0,'Прайс-лист_Usystems'!$D:$D,0)),""))</f>
        <v/>
      </c>
      <c r="G133" s="34"/>
      <c r="H133" s="29" t="str">
        <f>IF($C133="","",IFERROR(ROUNDUP(G133/INDEX('Прайс-лист_Usystems'!$X:$X,MATCH($C133+0,'Прайс-лист_Usystems'!$D:$D,0)),0)*INDEX('Прайс-лист_Usystems'!$X:$X,MATCH($C133+0,'Прайс-лист_Usystems'!$D:$D,0)),""))</f>
        <v/>
      </c>
      <c r="I133" s="62" t="str">
        <f>IF($C133="","",IFERROR(INDEX('Прайс-лист_Usystems'!$K:$K,MATCH($C133+0,'Прайс-лист_Usystems'!$D:$D,0)),""))</f>
        <v/>
      </c>
      <c r="J133" s="36"/>
      <c r="K133" s="32" t="str">
        <f t="shared" si="2"/>
        <v/>
      </c>
      <c r="L133" s="31" t="str">
        <f t="shared" si="3"/>
        <v/>
      </c>
      <c r="M133" s="65" t="str">
        <f>IF($C133="","",IFERROR(IF(INDEX('Прайс-лист_Usystems'!$V:$V,MATCH($C133+0,'Прайс-лист_Usystems'!$D:$D,0))=0,"",INDEX('Прайс-лист_Usystems'!$V:$V,MATCH($C133+0,'Прайс-лист_Usystems'!$D:$D,0))*$H133),""))</f>
        <v/>
      </c>
      <c r="N133" s="65" t="str">
        <f>IF($C133="","",IFERROR(IF(INDEX('Прайс-лист_Usystems'!$W:$W,MATCH($C133+0,'Прайс-лист_Usystems'!$D:$D,0))=0,"",INDEX('Прайс-лист_Usystems'!$W:$W,MATCH($C133+0,'Прайс-лист_Usystems'!$D:$D,0))*$H133),""))</f>
        <v/>
      </c>
    </row>
    <row r="134" spans="2:14" x14ac:dyDescent="0.5">
      <c r="B134" s="35"/>
      <c r="C134" s="40" t="str" cm="1">
        <f t="array" ref="C134">IF($B134="","",IFERROR(IFERROR(_xlfn.SWITCH(INDEX('Прайс-лист_Usystems'!$R:$R,MATCH($B134+0,'Прайс-лист_Usystems'!$D:$D,0)),"Регулярный ассортимент",B134,"Под заказ",B134,"Ограниченно доступен в пределах складских остатков",B134,IFERROR(INDEX('Прайс-лист_Usystems'!D:D,MATCH("*"&amp;B134+0&amp;"*",'Прайс-лист_Usystems'!S:S,0)),INDEX('Прайс-лист_Usystems'!D:D,MATCH(B134+0,'Прайс-лист_Usystems'!S:S,0)))),IFERROR(INDEX('Прайс-лист_Usystems'!D:D,MATCH("*"&amp;B134+0&amp;"*",'Прайс-лист_Usystems'!S:S,0)),INDEX('Прайс-лист_Usystems'!D:D,MATCH(B134+0,'Прайс-лист_Usystems'!S:S,0)))),""))</f>
        <v/>
      </c>
      <c r="D134" s="28" t="str">
        <f>IF($C134="","",IFERROR(INDEX('Прайс-лист_Usystems'!$E:$E,MATCH($C134+0,'Прайс-лист_Usystems'!$D:$D,0)),""))</f>
        <v/>
      </c>
      <c r="E134" s="28" t="str">
        <f>IF($C134="","",IFERROR(INDEX('Прайс-лист_Usystems'!$F:$F,MATCH($C134+0,'Прайс-лист_Usystems'!$D:$D,0)),""))</f>
        <v/>
      </c>
      <c r="F134" s="29" t="str">
        <f>IF($C134="","",IFERROR(INDEX('Прайс-лист_Usystems'!$I:$I,MATCH($C134+0,'Прайс-лист_Usystems'!$D:$D,0)),""))</f>
        <v/>
      </c>
      <c r="G134" s="34"/>
      <c r="H134" s="29" t="str">
        <f>IF($C134="","",IFERROR(ROUNDUP(G134/INDEX('Прайс-лист_Usystems'!$X:$X,MATCH($C134+0,'Прайс-лист_Usystems'!$D:$D,0)),0)*INDEX('Прайс-лист_Usystems'!$X:$X,MATCH($C134+0,'Прайс-лист_Usystems'!$D:$D,0)),""))</f>
        <v/>
      </c>
      <c r="I134" s="62" t="str">
        <f>IF($C134="","",IFERROR(INDEX('Прайс-лист_Usystems'!$K:$K,MATCH($C134+0,'Прайс-лист_Usystems'!$D:$D,0)),""))</f>
        <v/>
      </c>
      <c r="J134" s="36"/>
      <c r="K134" s="32" t="str">
        <f t="shared" si="2"/>
        <v/>
      </c>
      <c r="L134" s="31" t="str">
        <f t="shared" si="3"/>
        <v/>
      </c>
      <c r="M134" s="65" t="str">
        <f>IF($C134="","",IFERROR(IF(INDEX('Прайс-лист_Usystems'!$V:$V,MATCH($C134+0,'Прайс-лист_Usystems'!$D:$D,0))=0,"",INDEX('Прайс-лист_Usystems'!$V:$V,MATCH($C134+0,'Прайс-лист_Usystems'!$D:$D,0))*$H134),""))</f>
        <v/>
      </c>
      <c r="N134" s="65" t="str">
        <f>IF($C134="","",IFERROR(IF(INDEX('Прайс-лист_Usystems'!$W:$W,MATCH($C134+0,'Прайс-лист_Usystems'!$D:$D,0))=0,"",INDEX('Прайс-лист_Usystems'!$W:$W,MATCH($C134+0,'Прайс-лист_Usystems'!$D:$D,0))*$H134),""))</f>
        <v/>
      </c>
    </row>
    <row r="135" spans="2:14" x14ac:dyDescent="0.5">
      <c r="B135" s="35"/>
      <c r="C135" s="40" t="str" cm="1">
        <f t="array" ref="C135">IF($B135="","",IFERROR(IFERROR(_xlfn.SWITCH(INDEX('Прайс-лист_Usystems'!$R:$R,MATCH($B135+0,'Прайс-лист_Usystems'!$D:$D,0)),"Регулярный ассортимент",B135,"Под заказ",B135,"Ограниченно доступен в пределах складских остатков",B135,IFERROR(INDEX('Прайс-лист_Usystems'!D:D,MATCH("*"&amp;B135+0&amp;"*",'Прайс-лист_Usystems'!S:S,0)),INDEX('Прайс-лист_Usystems'!D:D,MATCH(B135+0,'Прайс-лист_Usystems'!S:S,0)))),IFERROR(INDEX('Прайс-лист_Usystems'!D:D,MATCH("*"&amp;B135+0&amp;"*",'Прайс-лист_Usystems'!S:S,0)),INDEX('Прайс-лист_Usystems'!D:D,MATCH(B135+0,'Прайс-лист_Usystems'!S:S,0)))),""))</f>
        <v/>
      </c>
      <c r="D135" s="28" t="str">
        <f>IF($C135="","",IFERROR(INDEX('Прайс-лист_Usystems'!$E:$E,MATCH($C135+0,'Прайс-лист_Usystems'!$D:$D,0)),""))</f>
        <v/>
      </c>
      <c r="E135" s="28" t="str">
        <f>IF($C135="","",IFERROR(INDEX('Прайс-лист_Usystems'!$F:$F,MATCH($C135+0,'Прайс-лист_Usystems'!$D:$D,0)),""))</f>
        <v/>
      </c>
      <c r="F135" s="29" t="str">
        <f>IF($C135="","",IFERROR(INDEX('Прайс-лист_Usystems'!$I:$I,MATCH($C135+0,'Прайс-лист_Usystems'!$D:$D,0)),""))</f>
        <v/>
      </c>
      <c r="G135" s="34"/>
      <c r="H135" s="29" t="str">
        <f>IF($C135="","",IFERROR(ROUNDUP(G135/INDEX('Прайс-лист_Usystems'!$X:$X,MATCH($C135+0,'Прайс-лист_Usystems'!$D:$D,0)),0)*INDEX('Прайс-лист_Usystems'!$X:$X,MATCH($C135+0,'Прайс-лист_Usystems'!$D:$D,0)),""))</f>
        <v/>
      </c>
      <c r="I135" s="62" t="str">
        <f>IF($C135="","",IFERROR(INDEX('Прайс-лист_Usystems'!$K:$K,MATCH($C135+0,'Прайс-лист_Usystems'!$D:$D,0)),""))</f>
        <v/>
      </c>
      <c r="J135" s="36"/>
      <c r="K135" s="32" t="str">
        <f t="shared" si="2"/>
        <v/>
      </c>
      <c r="L135" s="31" t="str">
        <f t="shared" si="3"/>
        <v/>
      </c>
      <c r="M135" s="65" t="str">
        <f>IF($C135="","",IFERROR(IF(INDEX('Прайс-лист_Usystems'!$V:$V,MATCH($C135+0,'Прайс-лист_Usystems'!$D:$D,0))=0,"",INDEX('Прайс-лист_Usystems'!$V:$V,MATCH($C135+0,'Прайс-лист_Usystems'!$D:$D,0))*$H135),""))</f>
        <v/>
      </c>
      <c r="N135" s="65" t="str">
        <f>IF($C135="","",IFERROR(IF(INDEX('Прайс-лист_Usystems'!$W:$W,MATCH($C135+0,'Прайс-лист_Usystems'!$D:$D,0))=0,"",INDEX('Прайс-лист_Usystems'!$W:$W,MATCH($C135+0,'Прайс-лист_Usystems'!$D:$D,0))*$H135),""))</f>
        <v/>
      </c>
    </row>
    <row r="136" spans="2:14" x14ac:dyDescent="0.5">
      <c r="B136" s="35"/>
      <c r="C136" s="40" t="str" cm="1">
        <f t="array" ref="C136">IF($B136="","",IFERROR(IFERROR(_xlfn.SWITCH(INDEX('Прайс-лист_Usystems'!$R:$R,MATCH($B136+0,'Прайс-лист_Usystems'!$D:$D,0)),"Регулярный ассортимент",B136,"Под заказ",B136,"Ограниченно доступен в пределах складских остатков",B136,IFERROR(INDEX('Прайс-лист_Usystems'!D:D,MATCH("*"&amp;B136+0&amp;"*",'Прайс-лист_Usystems'!S:S,0)),INDEX('Прайс-лист_Usystems'!D:D,MATCH(B136+0,'Прайс-лист_Usystems'!S:S,0)))),IFERROR(INDEX('Прайс-лист_Usystems'!D:D,MATCH("*"&amp;B136+0&amp;"*",'Прайс-лист_Usystems'!S:S,0)),INDEX('Прайс-лист_Usystems'!D:D,MATCH(B136+0,'Прайс-лист_Usystems'!S:S,0)))),""))</f>
        <v/>
      </c>
      <c r="D136" s="28" t="str">
        <f>IF($C136="","",IFERROR(INDEX('Прайс-лист_Usystems'!$E:$E,MATCH($C136+0,'Прайс-лист_Usystems'!$D:$D,0)),""))</f>
        <v/>
      </c>
      <c r="E136" s="28" t="str">
        <f>IF($C136="","",IFERROR(INDEX('Прайс-лист_Usystems'!$F:$F,MATCH($C136+0,'Прайс-лист_Usystems'!$D:$D,0)),""))</f>
        <v/>
      </c>
      <c r="F136" s="29" t="str">
        <f>IF($C136="","",IFERROR(INDEX('Прайс-лист_Usystems'!$I:$I,MATCH($C136+0,'Прайс-лист_Usystems'!$D:$D,0)),""))</f>
        <v/>
      </c>
      <c r="G136" s="34"/>
      <c r="H136" s="29" t="str">
        <f>IF($C136="","",IFERROR(ROUNDUP(G136/INDEX('Прайс-лист_Usystems'!$X:$X,MATCH($C136+0,'Прайс-лист_Usystems'!$D:$D,0)),0)*INDEX('Прайс-лист_Usystems'!$X:$X,MATCH($C136+0,'Прайс-лист_Usystems'!$D:$D,0)),""))</f>
        <v/>
      </c>
      <c r="I136" s="62" t="str">
        <f>IF($C136="","",IFERROR(INDEX('Прайс-лист_Usystems'!$K:$K,MATCH($C136+0,'Прайс-лист_Usystems'!$D:$D,0)),""))</f>
        <v/>
      </c>
      <c r="J136" s="36"/>
      <c r="K136" s="32" t="str">
        <f t="shared" si="2"/>
        <v/>
      </c>
      <c r="L136" s="31" t="str">
        <f t="shared" si="3"/>
        <v/>
      </c>
      <c r="M136" s="65" t="str">
        <f>IF($C136="","",IFERROR(IF(INDEX('Прайс-лист_Usystems'!$V:$V,MATCH($C136+0,'Прайс-лист_Usystems'!$D:$D,0))=0,"",INDEX('Прайс-лист_Usystems'!$V:$V,MATCH($C136+0,'Прайс-лист_Usystems'!$D:$D,0))*$H136),""))</f>
        <v/>
      </c>
      <c r="N136" s="65" t="str">
        <f>IF($C136="","",IFERROR(IF(INDEX('Прайс-лист_Usystems'!$W:$W,MATCH($C136+0,'Прайс-лист_Usystems'!$D:$D,0))=0,"",INDEX('Прайс-лист_Usystems'!$W:$W,MATCH($C136+0,'Прайс-лист_Usystems'!$D:$D,0))*$H136),""))</f>
        <v/>
      </c>
    </row>
    <row r="137" spans="2:14" x14ac:dyDescent="0.5">
      <c r="B137" s="35"/>
      <c r="C137" s="40" t="str" cm="1">
        <f t="array" ref="C137">IF($B137="","",IFERROR(IFERROR(_xlfn.SWITCH(INDEX('Прайс-лист_Usystems'!$R:$R,MATCH($B137+0,'Прайс-лист_Usystems'!$D:$D,0)),"Регулярный ассортимент",B137,"Под заказ",B137,"Ограниченно доступен в пределах складских остатков",B137,IFERROR(INDEX('Прайс-лист_Usystems'!D:D,MATCH("*"&amp;B137+0&amp;"*",'Прайс-лист_Usystems'!S:S,0)),INDEX('Прайс-лист_Usystems'!D:D,MATCH(B137+0,'Прайс-лист_Usystems'!S:S,0)))),IFERROR(INDEX('Прайс-лист_Usystems'!D:D,MATCH("*"&amp;B137+0&amp;"*",'Прайс-лист_Usystems'!S:S,0)),INDEX('Прайс-лист_Usystems'!D:D,MATCH(B137+0,'Прайс-лист_Usystems'!S:S,0)))),""))</f>
        <v/>
      </c>
      <c r="D137" s="28" t="str">
        <f>IF($C137="","",IFERROR(INDEX('Прайс-лист_Usystems'!$E:$E,MATCH($C137+0,'Прайс-лист_Usystems'!$D:$D,0)),""))</f>
        <v/>
      </c>
      <c r="E137" s="28" t="str">
        <f>IF($C137="","",IFERROR(INDEX('Прайс-лист_Usystems'!$F:$F,MATCH($C137+0,'Прайс-лист_Usystems'!$D:$D,0)),""))</f>
        <v/>
      </c>
      <c r="F137" s="29" t="str">
        <f>IF($C137="","",IFERROR(INDEX('Прайс-лист_Usystems'!$I:$I,MATCH($C137+0,'Прайс-лист_Usystems'!$D:$D,0)),""))</f>
        <v/>
      </c>
      <c r="G137" s="34"/>
      <c r="H137" s="29" t="str">
        <f>IF($C137="","",IFERROR(ROUNDUP(G137/INDEX('Прайс-лист_Usystems'!$X:$X,MATCH($C137+0,'Прайс-лист_Usystems'!$D:$D,0)),0)*INDEX('Прайс-лист_Usystems'!$X:$X,MATCH($C137+0,'Прайс-лист_Usystems'!$D:$D,0)),""))</f>
        <v/>
      </c>
      <c r="I137" s="62" t="str">
        <f>IF($C137="","",IFERROR(INDEX('Прайс-лист_Usystems'!$K:$K,MATCH($C137+0,'Прайс-лист_Usystems'!$D:$D,0)),""))</f>
        <v/>
      </c>
      <c r="J137" s="36"/>
      <c r="K137" s="32" t="str">
        <f t="shared" si="2"/>
        <v/>
      </c>
      <c r="L137" s="31" t="str">
        <f t="shared" si="3"/>
        <v/>
      </c>
      <c r="M137" s="65" t="str">
        <f>IF($C137="","",IFERROR(IF(INDEX('Прайс-лист_Usystems'!$V:$V,MATCH($C137+0,'Прайс-лист_Usystems'!$D:$D,0))=0,"",INDEX('Прайс-лист_Usystems'!$V:$V,MATCH($C137+0,'Прайс-лист_Usystems'!$D:$D,0))*$H137),""))</f>
        <v/>
      </c>
      <c r="N137" s="65" t="str">
        <f>IF($C137="","",IFERROR(IF(INDEX('Прайс-лист_Usystems'!$W:$W,MATCH($C137+0,'Прайс-лист_Usystems'!$D:$D,0))=0,"",INDEX('Прайс-лист_Usystems'!$W:$W,MATCH($C137+0,'Прайс-лист_Usystems'!$D:$D,0))*$H137),""))</f>
        <v/>
      </c>
    </row>
    <row r="138" spans="2:14" x14ac:dyDescent="0.5">
      <c r="B138" s="35"/>
      <c r="C138" s="40" t="str" cm="1">
        <f t="array" ref="C138">IF($B138="","",IFERROR(IFERROR(_xlfn.SWITCH(INDEX('Прайс-лист_Usystems'!$R:$R,MATCH($B138+0,'Прайс-лист_Usystems'!$D:$D,0)),"Регулярный ассортимент",B138,"Под заказ",B138,"Ограниченно доступен в пределах складских остатков",B138,IFERROR(INDEX('Прайс-лист_Usystems'!D:D,MATCH("*"&amp;B138+0&amp;"*",'Прайс-лист_Usystems'!S:S,0)),INDEX('Прайс-лист_Usystems'!D:D,MATCH(B138+0,'Прайс-лист_Usystems'!S:S,0)))),IFERROR(INDEX('Прайс-лист_Usystems'!D:D,MATCH("*"&amp;B138+0&amp;"*",'Прайс-лист_Usystems'!S:S,0)),INDEX('Прайс-лист_Usystems'!D:D,MATCH(B138+0,'Прайс-лист_Usystems'!S:S,0)))),""))</f>
        <v/>
      </c>
      <c r="D138" s="28" t="str">
        <f>IF($C138="","",IFERROR(INDEX('Прайс-лист_Usystems'!$E:$E,MATCH($C138+0,'Прайс-лист_Usystems'!$D:$D,0)),""))</f>
        <v/>
      </c>
      <c r="E138" s="28" t="str">
        <f>IF($C138="","",IFERROR(INDEX('Прайс-лист_Usystems'!$F:$F,MATCH($C138+0,'Прайс-лист_Usystems'!$D:$D,0)),""))</f>
        <v/>
      </c>
      <c r="F138" s="29" t="str">
        <f>IF($C138="","",IFERROR(INDEX('Прайс-лист_Usystems'!$I:$I,MATCH($C138+0,'Прайс-лист_Usystems'!$D:$D,0)),""))</f>
        <v/>
      </c>
      <c r="G138" s="34"/>
      <c r="H138" s="29" t="str">
        <f>IF($C138="","",IFERROR(ROUNDUP(G138/INDEX('Прайс-лист_Usystems'!$X:$X,MATCH($C138+0,'Прайс-лист_Usystems'!$D:$D,0)),0)*INDEX('Прайс-лист_Usystems'!$X:$X,MATCH($C138+0,'Прайс-лист_Usystems'!$D:$D,0)),""))</f>
        <v/>
      </c>
      <c r="I138" s="62" t="str">
        <f>IF($C138="","",IFERROR(INDEX('Прайс-лист_Usystems'!$K:$K,MATCH($C138+0,'Прайс-лист_Usystems'!$D:$D,0)),""))</f>
        <v/>
      </c>
      <c r="J138" s="36"/>
      <c r="K138" s="32" t="str">
        <f t="shared" ref="K138:K201" si="4">IFERROR(ROUND(I138*(1-J138),2),"")</f>
        <v/>
      </c>
      <c r="L138" s="31" t="str">
        <f t="shared" si="3"/>
        <v/>
      </c>
      <c r="M138" s="65" t="str">
        <f>IF($C138="","",IFERROR(IF(INDEX('Прайс-лист_Usystems'!$V:$V,MATCH($C138+0,'Прайс-лист_Usystems'!$D:$D,0))=0,"",INDEX('Прайс-лист_Usystems'!$V:$V,MATCH($C138+0,'Прайс-лист_Usystems'!$D:$D,0))*$H138),""))</f>
        <v/>
      </c>
      <c r="N138" s="65" t="str">
        <f>IF($C138="","",IFERROR(IF(INDEX('Прайс-лист_Usystems'!$W:$W,MATCH($C138+0,'Прайс-лист_Usystems'!$D:$D,0))=0,"",INDEX('Прайс-лист_Usystems'!$W:$W,MATCH($C138+0,'Прайс-лист_Usystems'!$D:$D,0))*$H138),""))</f>
        <v/>
      </c>
    </row>
    <row r="139" spans="2:14" x14ac:dyDescent="0.5">
      <c r="B139" s="35"/>
      <c r="C139" s="40" t="str" cm="1">
        <f t="array" ref="C139">IF($B139="","",IFERROR(IFERROR(_xlfn.SWITCH(INDEX('Прайс-лист_Usystems'!$R:$R,MATCH($B139+0,'Прайс-лист_Usystems'!$D:$D,0)),"Регулярный ассортимент",B139,"Под заказ",B139,"Ограниченно доступен в пределах складских остатков",B139,IFERROR(INDEX('Прайс-лист_Usystems'!D:D,MATCH("*"&amp;B139+0&amp;"*",'Прайс-лист_Usystems'!S:S,0)),INDEX('Прайс-лист_Usystems'!D:D,MATCH(B139+0,'Прайс-лист_Usystems'!S:S,0)))),IFERROR(INDEX('Прайс-лист_Usystems'!D:D,MATCH("*"&amp;B139+0&amp;"*",'Прайс-лист_Usystems'!S:S,0)),INDEX('Прайс-лист_Usystems'!D:D,MATCH(B139+0,'Прайс-лист_Usystems'!S:S,0)))),""))</f>
        <v/>
      </c>
      <c r="D139" s="28" t="str">
        <f>IF($C139="","",IFERROR(INDEX('Прайс-лист_Usystems'!$E:$E,MATCH($C139+0,'Прайс-лист_Usystems'!$D:$D,0)),""))</f>
        <v/>
      </c>
      <c r="E139" s="28" t="str">
        <f>IF($C139="","",IFERROR(INDEX('Прайс-лист_Usystems'!$F:$F,MATCH($C139+0,'Прайс-лист_Usystems'!$D:$D,0)),""))</f>
        <v/>
      </c>
      <c r="F139" s="29" t="str">
        <f>IF($C139="","",IFERROR(INDEX('Прайс-лист_Usystems'!$I:$I,MATCH($C139+0,'Прайс-лист_Usystems'!$D:$D,0)),""))</f>
        <v/>
      </c>
      <c r="G139" s="34"/>
      <c r="H139" s="29" t="str">
        <f>IF($C139="","",IFERROR(ROUNDUP(G139/INDEX('Прайс-лист_Usystems'!$X:$X,MATCH($C139+0,'Прайс-лист_Usystems'!$D:$D,0)),0)*INDEX('Прайс-лист_Usystems'!$X:$X,MATCH($C139+0,'Прайс-лист_Usystems'!$D:$D,0)),""))</f>
        <v/>
      </c>
      <c r="I139" s="62" t="str">
        <f>IF($C139="","",IFERROR(INDEX('Прайс-лист_Usystems'!$K:$K,MATCH($C139+0,'Прайс-лист_Usystems'!$D:$D,0)),""))</f>
        <v/>
      </c>
      <c r="J139" s="36"/>
      <c r="K139" s="32" t="str">
        <f t="shared" si="4"/>
        <v/>
      </c>
      <c r="L139" s="31" t="str">
        <f t="shared" ref="L139:L202" si="5">IFERROR(K139*H139,"")</f>
        <v/>
      </c>
      <c r="M139" s="65" t="str">
        <f>IF($C139="","",IFERROR(IF(INDEX('Прайс-лист_Usystems'!$V:$V,MATCH($C139+0,'Прайс-лист_Usystems'!$D:$D,0))=0,"",INDEX('Прайс-лист_Usystems'!$V:$V,MATCH($C139+0,'Прайс-лист_Usystems'!$D:$D,0))*$H139),""))</f>
        <v/>
      </c>
      <c r="N139" s="65" t="str">
        <f>IF($C139="","",IFERROR(IF(INDEX('Прайс-лист_Usystems'!$W:$W,MATCH($C139+0,'Прайс-лист_Usystems'!$D:$D,0))=0,"",INDEX('Прайс-лист_Usystems'!$W:$W,MATCH($C139+0,'Прайс-лист_Usystems'!$D:$D,0))*$H139),""))</f>
        <v/>
      </c>
    </row>
    <row r="140" spans="2:14" x14ac:dyDescent="0.5">
      <c r="B140" s="35"/>
      <c r="C140" s="40" t="str" cm="1">
        <f t="array" ref="C140">IF($B140="","",IFERROR(IFERROR(_xlfn.SWITCH(INDEX('Прайс-лист_Usystems'!$R:$R,MATCH($B140+0,'Прайс-лист_Usystems'!$D:$D,0)),"Регулярный ассортимент",B140,"Под заказ",B140,"Ограниченно доступен в пределах складских остатков",B140,IFERROR(INDEX('Прайс-лист_Usystems'!D:D,MATCH("*"&amp;B140+0&amp;"*",'Прайс-лист_Usystems'!S:S,0)),INDEX('Прайс-лист_Usystems'!D:D,MATCH(B140+0,'Прайс-лист_Usystems'!S:S,0)))),IFERROR(INDEX('Прайс-лист_Usystems'!D:D,MATCH("*"&amp;B140+0&amp;"*",'Прайс-лист_Usystems'!S:S,0)),INDEX('Прайс-лист_Usystems'!D:D,MATCH(B140+0,'Прайс-лист_Usystems'!S:S,0)))),""))</f>
        <v/>
      </c>
      <c r="D140" s="28" t="str">
        <f>IF($C140="","",IFERROR(INDEX('Прайс-лист_Usystems'!$E:$E,MATCH($C140+0,'Прайс-лист_Usystems'!$D:$D,0)),""))</f>
        <v/>
      </c>
      <c r="E140" s="28" t="str">
        <f>IF($C140="","",IFERROR(INDEX('Прайс-лист_Usystems'!$F:$F,MATCH($C140+0,'Прайс-лист_Usystems'!$D:$D,0)),""))</f>
        <v/>
      </c>
      <c r="F140" s="29" t="str">
        <f>IF($C140="","",IFERROR(INDEX('Прайс-лист_Usystems'!$I:$I,MATCH($C140+0,'Прайс-лист_Usystems'!$D:$D,0)),""))</f>
        <v/>
      </c>
      <c r="G140" s="34"/>
      <c r="H140" s="29" t="str">
        <f>IF($C140="","",IFERROR(ROUNDUP(G140/INDEX('Прайс-лист_Usystems'!$X:$X,MATCH($C140+0,'Прайс-лист_Usystems'!$D:$D,0)),0)*INDEX('Прайс-лист_Usystems'!$X:$X,MATCH($C140+0,'Прайс-лист_Usystems'!$D:$D,0)),""))</f>
        <v/>
      </c>
      <c r="I140" s="62" t="str">
        <f>IF($C140="","",IFERROR(INDEX('Прайс-лист_Usystems'!$K:$K,MATCH($C140+0,'Прайс-лист_Usystems'!$D:$D,0)),""))</f>
        <v/>
      </c>
      <c r="J140" s="36"/>
      <c r="K140" s="32" t="str">
        <f t="shared" si="4"/>
        <v/>
      </c>
      <c r="L140" s="31" t="str">
        <f t="shared" si="5"/>
        <v/>
      </c>
      <c r="M140" s="65" t="str">
        <f>IF($C140="","",IFERROR(IF(INDEX('Прайс-лист_Usystems'!$V:$V,MATCH($C140+0,'Прайс-лист_Usystems'!$D:$D,0))=0,"",INDEX('Прайс-лист_Usystems'!$V:$V,MATCH($C140+0,'Прайс-лист_Usystems'!$D:$D,0))*$H140),""))</f>
        <v/>
      </c>
      <c r="N140" s="65" t="str">
        <f>IF($C140="","",IFERROR(IF(INDEX('Прайс-лист_Usystems'!$W:$W,MATCH($C140+0,'Прайс-лист_Usystems'!$D:$D,0))=0,"",INDEX('Прайс-лист_Usystems'!$W:$W,MATCH($C140+0,'Прайс-лист_Usystems'!$D:$D,0))*$H140),""))</f>
        <v/>
      </c>
    </row>
    <row r="141" spans="2:14" x14ac:dyDescent="0.5">
      <c r="B141" s="35"/>
      <c r="C141" s="40" t="str" cm="1">
        <f t="array" ref="C141">IF($B141="","",IFERROR(IFERROR(_xlfn.SWITCH(INDEX('Прайс-лист_Usystems'!$R:$R,MATCH($B141+0,'Прайс-лист_Usystems'!$D:$D,0)),"Регулярный ассортимент",B141,"Под заказ",B141,"Ограниченно доступен в пределах складских остатков",B141,IFERROR(INDEX('Прайс-лист_Usystems'!D:D,MATCH("*"&amp;B141+0&amp;"*",'Прайс-лист_Usystems'!S:S,0)),INDEX('Прайс-лист_Usystems'!D:D,MATCH(B141+0,'Прайс-лист_Usystems'!S:S,0)))),IFERROR(INDEX('Прайс-лист_Usystems'!D:D,MATCH("*"&amp;B141+0&amp;"*",'Прайс-лист_Usystems'!S:S,0)),INDEX('Прайс-лист_Usystems'!D:D,MATCH(B141+0,'Прайс-лист_Usystems'!S:S,0)))),""))</f>
        <v/>
      </c>
      <c r="D141" s="28" t="str">
        <f>IF($C141="","",IFERROR(INDEX('Прайс-лист_Usystems'!$E:$E,MATCH($C141+0,'Прайс-лист_Usystems'!$D:$D,0)),""))</f>
        <v/>
      </c>
      <c r="E141" s="28" t="str">
        <f>IF($C141="","",IFERROR(INDEX('Прайс-лист_Usystems'!$F:$F,MATCH($C141+0,'Прайс-лист_Usystems'!$D:$D,0)),""))</f>
        <v/>
      </c>
      <c r="F141" s="29" t="str">
        <f>IF($C141="","",IFERROR(INDEX('Прайс-лист_Usystems'!$I:$I,MATCH($C141+0,'Прайс-лист_Usystems'!$D:$D,0)),""))</f>
        <v/>
      </c>
      <c r="G141" s="34"/>
      <c r="H141" s="29" t="str">
        <f>IF($C141="","",IFERROR(ROUNDUP(G141/INDEX('Прайс-лист_Usystems'!$X:$X,MATCH($C141+0,'Прайс-лист_Usystems'!$D:$D,0)),0)*INDEX('Прайс-лист_Usystems'!$X:$X,MATCH($C141+0,'Прайс-лист_Usystems'!$D:$D,0)),""))</f>
        <v/>
      </c>
      <c r="I141" s="62" t="str">
        <f>IF($C141="","",IFERROR(INDEX('Прайс-лист_Usystems'!$K:$K,MATCH($C141+0,'Прайс-лист_Usystems'!$D:$D,0)),""))</f>
        <v/>
      </c>
      <c r="J141" s="36"/>
      <c r="K141" s="32" t="str">
        <f t="shared" si="4"/>
        <v/>
      </c>
      <c r="L141" s="31" t="str">
        <f t="shared" si="5"/>
        <v/>
      </c>
      <c r="M141" s="65" t="str">
        <f>IF($C141="","",IFERROR(IF(INDEX('Прайс-лист_Usystems'!$V:$V,MATCH($C141+0,'Прайс-лист_Usystems'!$D:$D,0))=0,"",INDEX('Прайс-лист_Usystems'!$V:$V,MATCH($C141+0,'Прайс-лист_Usystems'!$D:$D,0))*$H141),""))</f>
        <v/>
      </c>
      <c r="N141" s="65" t="str">
        <f>IF($C141="","",IFERROR(IF(INDEX('Прайс-лист_Usystems'!$W:$W,MATCH($C141+0,'Прайс-лист_Usystems'!$D:$D,0))=0,"",INDEX('Прайс-лист_Usystems'!$W:$W,MATCH($C141+0,'Прайс-лист_Usystems'!$D:$D,0))*$H141),""))</f>
        <v/>
      </c>
    </row>
    <row r="142" spans="2:14" x14ac:dyDescent="0.5">
      <c r="B142" s="35"/>
      <c r="C142" s="40" t="str" cm="1">
        <f t="array" ref="C142">IF($B142="","",IFERROR(IFERROR(_xlfn.SWITCH(INDEX('Прайс-лист_Usystems'!$R:$R,MATCH($B142+0,'Прайс-лист_Usystems'!$D:$D,0)),"Регулярный ассортимент",B142,"Под заказ",B142,"Ограниченно доступен в пределах складских остатков",B142,IFERROR(INDEX('Прайс-лист_Usystems'!D:D,MATCH("*"&amp;B142+0&amp;"*",'Прайс-лист_Usystems'!S:S,0)),INDEX('Прайс-лист_Usystems'!D:D,MATCH(B142+0,'Прайс-лист_Usystems'!S:S,0)))),IFERROR(INDEX('Прайс-лист_Usystems'!D:D,MATCH("*"&amp;B142+0&amp;"*",'Прайс-лист_Usystems'!S:S,0)),INDEX('Прайс-лист_Usystems'!D:D,MATCH(B142+0,'Прайс-лист_Usystems'!S:S,0)))),""))</f>
        <v/>
      </c>
      <c r="D142" s="28" t="str">
        <f>IF($C142="","",IFERROR(INDEX('Прайс-лист_Usystems'!$E:$E,MATCH($C142+0,'Прайс-лист_Usystems'!$D:$D,0)),""))</f>
        <v/>
      </c>
      <c r="E142" s="28" t="str">
        <f>IF($C142="","",IFERROR(INDEX('Прайс-лист_Usystems'!$F:$F,MATCH($C142+0,'Прайс-лист_Usystems'!$D:$D,0)),""))</f>
        <v/>
      </c>
      <c r="F142" s="29" t="str">
        <f>IF($C142="","",IFERROR(INDEX('Прайс-лист_Usystems'!$I:$I,MATCH($C142+0,'Прайс-лист_Usystems'!$D:$D,0)),""))</f>
        <v/>
      </c>
      <c r="G142" s="34"/>
      <c r="H142" s="29" t="str">
        <f>IF($C142="","",IFERROR(ROUNDUP(G142/INDEX('Прайс-лист_Usystems'!$X:$X,MATCH($C142+0,'Прайс-лист_Usystems'!$D:$D,0)),0)*INDEX('Прайс-лист_Usystems'!$X:$X,MATCH($C142+0,'Прайс-лист_Usystems'!$D:$D,0)),""))</f>
        <v/>
      </c>
      <c r="I142" s="62" t="str">
        <f>IF($C142="","",IFERROR(INDEX('Прайс-лист_Usystems'!$K:$K,MATCH($C142+0,'Прайс-лист_Usystems'!$D:$D,0)),""))</f>
        <v/>
      </c>
      <c r="J142" s="36"/>
      <c r="K142" s="32" t="str">
        <f t="shared" si="4"/>
        <v/>
      </c>
      <c r="L142" s="31" t="str">
        <f t="shared" si="5"/>
        <v/>
      </c>
      <c r="M142" s="65" t="str">
        <f>IF($C142="","",IFERROR(IF(INDEX('Прайс-лист_Usystems'!$V:$V,MATCH($C142+0,'Прайс-лист_Usystems'!$D:$D,0))=0,"",INDEX('Прайс-лист_Usystems'!$V:$V,MATCH($C142+0,'Прайс-лист_Usystems'!$D:$D,0))*$H142),""))</f>
        <v/>
      </c>
      <c r="N142" s="65" t="str">
        <f>IF($C142="","",IFERROR(IF(INDEX('Прайс-лист_Usystems'!$W:$W,MATCH($C142+0,'Прайс-лист_Usystems'!$D:$D,0))=0,"",INDEX('Прайс-лист_Usystems'!$W:$W,MATCH($C142+0,'Прайс-лист_Usystems'!$D:$D,0))*$H142),""))</f>
        <v/>
      </c>
    </row>
    <row r="143" spans="2:14" x14ac:dyDescent="0.5">
      <c r="B143" s="35"/>
      <c r="C143" s="40" t="str" cm="1">
        <f t="array" ref="C143">IF($B143="","",IFERROR(IFERROR(_xlfn.SWITCH(INDEX('Прайс-лист_Usystems'!$R:$R,MATCH($B143+0,'Прайс-лист_Usystems'!$D:$D,0)),"Регулярный ассортимент",B143,"Под заказ",B143,"Ограниченно доступен в пределах складских остатков",B143,IFERROR(INDEX('Прайс-лист_Usystems'!D:D,MATCH("*"&amp;B143+0&amp;"*",'Прайс-лист_Usystems'!S:S,0)),INDEX('Прайс-лист_Usystems'!D:D,MATCH(B143+0,'Прайс-лист_Usystems'!S:S,0)))),IFERROR(INDEX('Прайс-лист_Usystems'!D:D,MATCH("*"&amp;B143+0&amp;"*",'Прайс-лист_Usystems'!S:S,0)),INDEX('Прайс-лист_Usystems'!D:D,MATCH(B143+0,'Прайс-лист_Usystems'!S:S,0)))),""))</f>
        <v/>
      </c>
      <c r="D143" s="28" t="str">
        <f>IF($C143="","",IFERROR(INDEX('Прайс-лист_Usystems'!$E:$E,MATCH($C143+0,'Прайс-лист_Usystems'!$D:$D,0)),""))</f>
        <v/>
      </c>
      <c r="E143" s="28" t="str">
        <f>IF($C143="","",IFERROR(INDEX('Прайс-лист_Usystems'!$F:$F,MATCH($C143+0,'Прайс-лист_Usystems'!$D:$D,0)),""))</f>
        <v/>
      </c>
      <c r="F143" s="29" t="str">
        <f>IF($C143="","",IFERROR(INDEX('Прайс-лист_Usystems'!$I:$I,MATCH($C143+0,'Прайс-лист_Usystems'!$D:$D,0)),""))</f>
        <v/>
      </c>
      <c r="G143" s="34"/>
      <c r="H143" s="29" t="str">
        <f>IF($C143="","",IFERROR(ROUNDUP(G143/INDEX('Прайс-лист_Usystems'!$X:$X,MATCH($C143+0,'Прайс-лист_Usystems'!$D:$D,0)),0)*INDEX('Прайс-лист_Usystems'!$X:$X,MATCH($C143+0,'Прайс-лист_Usystems'!$D:$D,0)),""))</f>
        <v/>
      </c>
      <c r="I143" s="62" t="str">
        <f>IF($C143="","",IFERROR(INDEX('Прайс-лист_Usystems'!$K:$K,MATCH($C143+0,'Прайс-лист_Usystems'!$D:$D,0)),""))</f>
        <v/>
      </c>
      <c r="J143" s="36"/>
      <c r="K143" s="32" t="str">
        <f t="shared" si="4"/>
        <v/>
      </c>
      <c r="L143" s="31" t="str">
        <f t="shared" si="5"/>
        <v/>
      </c>
      <c r="M143" s="65" t="str">
        <f>IF($C143="","",IFERROR(IF(INDEX('Прайс-лист_Usystems'!$V:$V,MATCH($C143+0,'Прайс-лист_Usystems'!$D:$D,0))=0,"",INDEX('Прайс-лист_Usystems'!$V:$V,MATCH($C143+0,'Прайс-лист_Usystems'!$D:$D,0))*$H143),""))</f>
        <v/>
      </c>
      <c r="N143" s="65" t="str">
        <f>IF($C143="","",IFERROR(IF(INDEX('Прайс-лист_Usystems'!$W:$W,MATCH($C143+0,'Прайс-лист_Usystems'!$D:$D,0))=0,"",INDEX('Прайс-лист_Usystems'!$W:$W,MATCH($C143+0,'Прайс-лист_Usystems'!$D:$D,0))*$H143),""))</f>
        <v/>
      </c>
    </row>
    <row r="144" spans="2:14" x14ac:dyDescent="0.5">
      <c r="B144" s="35"/>
      <c r="C144" s="40" t="str" cm="1">
        <f t="array" ref="C144">IF($B144="","",IFERROR(IFERROR(_xlfn.SWITCH(INDEX('Прайс-лист_Usystems'!$R:$R,MATCH($B144+0,'Прайс-лист_Usystems'!$D:$D,0)),"Регулярный ассортимент",B144,"Под заказ",B144,"Ограниченно доступен в пределах складских остатков",B144,IFERROR(INDEX('Прайс-лист_Usystems'!D:D,MATCH("*"&amp;B144+0&amp;"*",'Прайс-лист_Usystems'!S:S,0)),INDEX('Прайс-лист_Usystems'!D:D,MATCH(B144+0,'Прайс-лист_Usystems'!S:S,0)))),IFERROR(INDEX('Прайс-лист_Usystems'!D:D,MATCH("*"&amp;B144+0&amp;"*",'Прайс-лист_Usystems'!S:S,0)),INDEX('Прайс-лист_Usystems'!D:D,MATCH(B144+0,'Прайс-лист_Usystems'!S:S,0)))),""))</f>
        <v/>
      </c>
      <c r="D144" s="28" t="str">
        <f>IF($C144="","",IFERROR(INDEX('Прайс-лист_Usystems'!$E:$E,MATCH($C144+0,'Прайс-лист_Usystems'!$D:$D,0)),""))</f>
        <v/>
      </c>
      <c r="E144" s="28" t="str">
        <f>IF($C144="","",IFERROR(INDEX('Прайс-лист_Usystems'!$F:$F,MATCH($C144+0,'Прайс-лист_Usystems'!$D:$D,0)),""))</f>
        <v/>
      </c>
      <c r="F144" s="29" t="str">
        <f>IF($C144="","",IFERROR(INDEX('Прайс-лист_Usystems'!$I:$I,MATCH($C144+0,'Прайс-лист_Usystems'!$D:$D,0)),""))</f>
        <v/>
      </c>
      <c r="G144" s="34"/>
      <c r="H144" s="29" t="str">
        <f>IF($C144="","",IFERROR(ROUNDUP(G144/INDEX('Прайс-лист_Usystems'!$X:$X,MATCH($C144+0,'Прайс-лист_Usystems'!$D:$D,0)),0)*INDEX('Прайс-лист_Usystems'!$X:$X,MATCH($C144+0,'Прайс-лист_Usystems'!$D:$D,0)),""))</f>
        <v/>
      </c>
      <c r="I144" s="62" t="str">
        <f>IF($C144="","",IFERROR(INDEX('Прайс-лист_Usystems'!$K:$K,MATCH($C144+0,'Прайс-лист_Usystems'!$D:$D,0)),""))</f>
        <v/>
      </c>
      <c r="J144" s="36"/>
      <c r="K144" s="32" t="str">
        <f t="shared" si="4"/>
        <v/>
      </c>
      <c r="L144" s="31" t="str">
        <f t="shared" si="5"/>
        <v/>
      </c>
      <c r="M144" s="65" t="str">
        <f>IF($C144="","",IFERROR(IF(INDEX('Прайс-лист_Usystems'!$V:$V,MATCH($C144+0,'Прайс-лист_Usystems'!$D:$D,0))=0,"",INDEX('Прайс-лист_Usystems'!$V:$V,MATCH($C144+0,'Прайс-лист_Usystems'!$D:$D,0))*$H144),""))</f>
        <v/>
      </c>
      <c r="N144" s="65" t="str">
        <f>IF($C144="","",IFERROR(IF(INDEX('Прайс-лист_Usystems'!$W:$W,MATCH($C144+0,'Прайс-лист_Usystems'!$D:$D,0))=0,"",INDEX('Прайс-лист_Usystems'!$W:$W,MATCH($C144+0,'Прайс-лист_Usystems'!$D:$D,0))*$H144),""))</f>
        <v/>
      </c>
    </row>
    <row r="145" spans="2:14" x14ac:dyDescent="0.5">
      <c r="B145" s="35"/>
      <c r="C145" s="40" t="str" cm="1">
        <f t="array" ref="C145">IF($B145="","",IFERROR(IFERROR(_xlfn.SWITCH(INDEX('Прайс-лист_Usystems'!$R:$R,MATCH($B145+0,'Прайс-лист_Usystems'!$D:$D,0)),"Регулярный ассортимент",B145,"Под заказ",B145,"Ограниченно доступен в пределах складских остатков",B145,IFERROR(INDEX('Прайс-лист_Usystems'!D:D,MATCH("*"&amp;B145+0&amp;"*",'Прайс-лист_Usystems'!S:S,0)),INDEX('Прайс-лист_Usystems'!D:D,MATCH(B145+0,'Прайс-лист_Usystems'!S:S,0)))),IFERROR(INDEX('Прайс-лист_Usystems'!D:D,MATCH("*"&amp;B145+0&amp;"*",'Прайс-лист_Usystems'!S:S,0)),INDEX('Прайс-лист_Usystems'!D:D,MATCH(B145+0,'Прайс-лист_Usystems'!S:S,0)))),""))</f>
        <v/>
      </c>
      <c r="D145" s="28" t="str">
        <f>IF($C145="","",IFERROR(INDEX('Прайс-лист_Usystems'!$E:$E,MATCH($C145+0,'Прайс-лист_Usystems'!$D:$D,0)),""))</f>
        <v/>
      </c>
      <c r="E145" s="28" t="str">
        <f>IF($C145="","",IFERROR(INDEX('Прайс-лист_Usystems'!$F:$F,MATCH($C145+0,'Прайс-лист_Usystems'!$D:$D,0)),""))</f>
        <v/>
      </c>
      <c r="F145" s="29" t="str">
        <f>IF($C145="","",IFERROR(INDEX('Прайс-лист_Usystems'!$I:$I,MATCH($C145+0,'Прайс-лист_Usystems'!$D:$D,0)),""))</f>
        <v/>
      </c>
      <c r="G145" s="34"/>
      <c r="H145" s="29" t="str">
        <f>IF($C145="","",IFERROR(ROUNDUP(G145/INDEX('Прайс-лист_Usystems'!$X:$X,MATCH($C145+0,'Прайс-лист_Usystems'!$D:$D,0)),0)*INDEX('Прайс-лист_Usystems'!$X:$X,MATCH($C145+0,'Прайс-лист_Usystems'!$D:$D,0)),""))</f>
        <v/>
      </c>
      <c r="I145" s="62" t="str">
        <f>IF($C145="","",IFERROR(INDEX('Прайс-лист_Usystems'!$K:$K,MATCH($C145+0,'Прайс-лист_Usystems'!$D:$D,0)),""))</f>
        <v/>
      </c>
      <c r="J145" s="36"/>
      <c r="K145" s="32" t="str">
        <f t="shared" si="4"/>
        <v/>
      </c>
      <c r="L145" s="31" t="str">
        <f t="shared" si="5"/>
        <v/>
      </c>
      <c r="M145" s="65" t="str">
        <f>IF($C145="","",IFERROR(IF(INDEX('Прайс-лист_Usystems'!$V:$V,MATCH($C145+0,'Прайс-лист_Usystems'!$D:$D,0))=0,"",INDEX('Прайс-лист_Usystems'!$V:$V,MATCH($C145+0,'Прайс-лист_Usystems'!$D:$D,0))*$H145),""))</f>
        <v/>
      </c>
      <c r="N145" s="65" t="str">
        <f>IF($C145="","",IFERROR(IF(INDEX('Прайс-лист_Usystems'!$W:$W,MATCH($C145+0,'Прайс-лист_Usystems'!$D:$D,0))=0,"",INDEX('Прайс-лист_Usystems'!$W:$W,MATCH($C145+0,'Прайс-лист_Usystems'!$D:$D,0))*$H145),""))</f>
        <v/>
      </c>
    </row>
    <row r="146" spans="2:14" x14ac:dyDescent="0.5">
      <c r="B146" s="35"/>
      <c r="C146" s="40" t="str" cm="1">
        <f t="array" ref="C146">IF($B146="","",IFERROR(IFERROR(_xlfn.SWITCH(INDEX('Прайс-лист_Usystems'!$R:$R,MATCH($B146+0,'Прайс-лист_Usystems'!$D:$D,0)),"Регулярный ассортимент",B146,"Под заказ",B146,"Ограниченно доступен в пределах складских остатков",B146,IFERROR(INDEX('Прайс-лист_Usystems'!D:D,MATCH("*"&amp;B146+0&amp;"*",'Прайс-лист_Usystems'!S:S,0)),INDEX('Прайс-лист_Usystems'!D:D,MATCH(B146+0,'Прайс-лист_Usystems'!S:S,0)))),IFERROR(INDEX('Прайс-лист_Usystems'!D:D,MATCH("*"&amp;B146+0&amp;"*",'Прайс-лист_Usystems'!S:S,0)),INDEX('Прайс-лист_Usystems'!D:D,MATCH(B146+0,'Прайс-лист_Usystems'!S:S,0)))),""))</f>
        <v/>
      </c>
      <c r="D146" s="28" t="str">
        <f>IF($C146="","",IFERROR(INDEX('Прайс-лист_Usystems'!$E:$E,MATCH($C146+0,'Прайс-лист_Usystems'!$D:$D,0)),""))</f>
        <v/>
      </c>
      <c r="E146" s="28" t="str">
        <f>IF($C146="","",IFERROR(INDEX('Прайс-лист_Usystems'!$F:$F,MATCH($C146+0,'Прайс-лист_Usystems'!$D:$D,0)),""))</f>
        <v/>
      </c>
      <c r="F146" s="29" t="str">
        <f>IF($C146="","",IFERROR(INDEX('Прайс-лист_Usystems'!$I:$I,MATCH($C146+0,'Прайс-лист_Usystems'!$D:$D,0)),""))</f>
        <v/>
      </c>
      <c r="G146" s="34"/>
      <c r="H146" s="29" t="str">
        <f>IF($C146="","",IFERROR(ROUNDUP(G146/INDEX('Прайс-лист_Usystems'!$X:$X,MATCH($C146+0,'Прайс-лист_Usystems'!$D:$D,0)),0)*INDEX('Прайс-лист_Usystems'!$X:$X,MATCH($C146+0,'Прайс-лист_Usystems'!$D:$D,0)),""))</f>
        <v/>
      </c>
      <c r="I146" s="62" t="str">
        <f>IF($C146="","",IFERROR(INDEX('Прайс-лист_Usystems'!$K:$K,MATCH($C146+0,'Прайс-лист_Usystems'!$D:$D,0)),""))</f>
        <v/>
      </c>
      <c r="J146" s="36"/>
      <c r="K146" s="32" t="str">
        <f t="shared" si="4"/>
        <v/>
      </c>
      <c r="L146" s="31" t="str">
        <f t="shared" si="5"/>
        <v/>
      </c>
      <c r="M146" s="65" t="str">
        <f>IF($C146="","",IFERROR(IF(INDEX('Прайс-лист_Usystems'!$V:$V,MATCH($C146+0,'Прайс-лист_Usystems'!$D:$D,0))=0,"",INDEX('Прайс-лист_Usystems'!$V:$V,MATCH($C146+0,'Прайс-лист_Usystems'!$D:$D,0))*$H146),""))</f>
        <v/>
      </c>
      <c r="N146" s="65" t="str">
        <f>IF($C146="","",IFERROR(IF(INDEX('Прайс-лист_Usystems'!$W:$W,MATCH($C146+0,'Прайс-лист_Usystems'!$D:$D,0))=0,"",INDEX('Прайс-лист_Usystems'!$W:$W,MATCH($C146+0,'Прайс-лист_Usystems'!$D:$D,0))*$H146),""))</f>
        <v/>
      </c>
    </row>
    <row r="147" spans="2:14" x14ac:dyDescent="0.5">
      <c r="B147" s="35"/>
      <c r="C147" s="40" t="str" cm="1">
        <f t="array" ref="C147">IF($B147="","",IFERROR(IFERROR(_xlfn.SWITCH(INDEX('Прайс-лист_Usystems'!$R:$R,MATCH($B147+0,'Прайс-лист_Usystems'!$D:$D,0)),"Регулярный ассортимент",B147,"Под заказ",B147,"Ограниченно доступен в пределах складских остатков",B147,IFERROR(INDEX('Прайс-лист_Usystems'!D:D,MATCH("*"&amp;B147+0&amp;"*",'Прайс-лист_Usystems'!S:S,0)),INDEX('Прайс-лист_Usystems'!D:D,MATCH(B147+0,'Прайс-лист_Usystems'!S:S,0)))),IFERROR(INDEX('Прайс-лист_Usystems'!D:D,MATCH("*"&amp;B147+0&amp;"*",'Прайс-лист_Usystems'!S:S,0)),INDEX('Прайс-лист_Usystems'!D:D,MATCH(B147+0,'Прайс-лист_Usystems'!S:S,0)))),""))</f>
        <v/>
      </c>
      <c r="D147" s="28" t="str">
        <f>IF($C147="","",IFERROR(INDEX('Прайс-лист_Usystems'!$E:$E,MATCH($C147+0,'Прайс-лист_Usystems'!$D:$D,0)),""))</f>
        <v/>
      </c>
      <c r="E147" s="28" t="str">
        <f>IF($C147="","",IFERROR(INDEX('Прайс-лист_Usystems'!$F:$F,MATCH($C147+0,'Прайс-лист_Usystems'!$D:$D,0)),""))</f>
        <v/>
      </c>
      <c r="F147" s="29" t="str">
        <f>IF($C147="","",IFERROR(INDEX('Прайс-лист_Usystems'!$I:$I,MATCH($C147+0,'Прайс-лист_Usystems'!$D:$D,0)),""))</f>
        <v/>
      </c>
      <c r="G147" s="34"/>
      <c r="H147" s="29" t="str">
        <f>IF($C147="","",IFERROR(ROUNDUP(G147/INDEX('Прайс-лист_Usystems'!$X:$X,MATCH($C147+0,'Прайс-лист_Usystems'!$D:$D,0)),0)*INDEX('Прайс-лист_Usystems'!$X:$X,MATCH($C147+0,'Прайс-лист_Usystems'!$D:$D,0)),""))</f>
        <v/>
      </c>
      <c r="I147" s="62" t="str">
        <f>IF($C147="","",IFERROR(INDEX('Прайс-лист_Usystems'!$K:$K,MATCH($C147+0,'Прайс-лист_Usystems'!$D:$D,0)),""))</f>
        <v/>
      </c>
      <c r="J147" s="36"/>
      <c r="K147" s="32" t="str">
        <f t="shared" si="4"/>
        <v/>
      </c>
      <c r="L147" s="31" t="str">
        <f t="shared" si="5"/>
        <v/>
      </c>
      <c r="M147" s="65" t="str">
        <f>IF($C147="","",IFERROR(IF(INDEX('Прайс-лист_Usystems'!$V:$V,MATCH($C147+0,'Прайс-лист_Usystems'!$D:$D,0))=0,"",INDEX('Прайс-лист_Usystems'!$V:$V,MATCH($C147+0,'Прайс-лист_Usystems'!$D:$D,0))*$H147),""))</f>
        <v/>
      </c>
      <c r="N147" s="65" t="str">
        <f>IF($C147="","",IFERROR(IF(INDEX('Прайс-лист_Usystems'!$W:$W,MATCH($C147+0,'Прайс-лист_Usystems'!$D:$D,0))=0,"",INDEX('Прайс-лист_Usystems'!$W:$W,MATCH($C147+0,'Прайс-лист_Usystems'!$D:$D,0))*$H147),""))</f>
        <v/>
      </c>
    </row>
    <row r="148" spans="2:14" x14ac:dyDescent="0.5">
      <c r="B148" s="35"/>
      <c r="C148" s="40" t="str" cm="1">
        <f t="array" ref="C148">IF($B148="","",IFERROR(IFERROR(_xlfn.SWITCH(INDEX('Прайс-лист_Usystems'!$R:$R,MATCH($B148+0,'Прайс-лист_Usystems'!$D:$D,0)),"Регулярный ассортимент",B148,"Под заказ",B148,"Ограниченно доступен в пределах складских остатков",B148,IFERROR(INDEX('Прайс-лист_Usystems'!D:D,MATCH("*"&amp;B148+0&amp;"*",'Прайс-лист_Usystems'!S:S,0)),INDEX('Прайс-лист_Usystems'!D:D,MATCH(B148+0,'Прайс-лист_Usystems'!S:S,0)))),IFERROR(INDEX('Прайс-лист_Usystems'!D:D,MATCH("*"&amp;B148+0&amp;"*",'Прайс-лист_Usystems'!S:S,0)),INDEX('Прайс-лист_Usystems'!D:D,MATCH(B148+0,'Прайс-лист_Usystems'!S:S,0)))),""))</f>
        <v/>
      </c>
      <c r="D148" s="28" t="str">
        <f>IF($C148="","",IFERROR(INDEX('Прайс-лист_Usystems'!$E:$E,MATCH($C148+0,'Прайс-лист_Usystems'!$D:$D,0)),""))</f>
        <v/>
      </c>
      <c r="E148" s="28" t="str">
        <f>IF($C148="","",IFERROR(INDEX('Прайс-лист_Usystems'!$F:$F,MATCH($C148+0,'Прайс-лист_Usystems'!$D:$D,0)),""))</f>
        <v/>
      </c>
      <c r="F148" s="29" t="str">
        <f>IF($C148="","",IFERROR(INDEX('Прайс-лист_Usystems'!$I:$I,MATCH($C148+0,'Прайс-лист_Usystems'!$D:$D,0)),""))</f>
        <v/>
      </c>
      <c r="G148" s="34"/>
      <c r="H148" s="29" t="str">
        <f>IF($C148="","",IFERROR(ROUNDUP(G148/INDEX('Прайс-лист_Usystems'!$X:$X,MATCH($C148+0,'Прайс-лист_Usystems'!$D:$D,0)),0)*INDEX('Прайс-лист_Usystems'!$X:$X,MATCH($C148+0,'Прайс-лист_Usystems'!$D:$D,0)),""))</f>
        <v/>
      </c>
      <c r="I148" s="62" t="str">
        <f>IF($C148="","",IFERROR(INDEX('Прайс-лист_Usystems'!$K:$K,MATCH($C148+0,'Прайс-лист_Usystems'!$D:$D,0)),""))</f>
        <v/>
      </c>
      <c r="J148" s="36"/>
      <c r="K148" s="32" t="str">
        <f t="shared" si="4"/>
        <v/>
      </c>
      <c r="L148" s="31" t="str">
        <f t="shared" si="5"/>
        <v/>
      </c>
      <c r="M148" s="65" t="str">
        <f>IF($C148="","",IFERROR(IF(INDEX('Прайс-лист_Usystems'!$V:$V,MATCH($C148+0,'Прайс-лист_Usystems'!$D:$D,0))=0,"",INDEX('Прайс-лист_Usystems'!$V:$V,MATCH($C148+0,'Прайс-лист_Usystems'!$D:$D,0))*$H148),""))</f>
        <v/>
      </c>
      <c r="N148" s="65" t="str">
        <f>IF($C148="","",IFERROR(IF(INDEX('Прайс-лист_Usystems'!$W:$W,MATCH($C148+0,'Прайс-лист_Usystems'!$D:$D,0))=0,"",INDEX('Прайс-лист_Usystems'!$W:$W,MATCH($C148+0,'Прайс-лист_Usystems'!$D:$D,0))*$H148),""))</f>
        <v/>
      </c>
    </row>
    <row r="149" spans="2:14" x14ac:dyDescent="0.5">
      <c r="B149" s="35"/>
      <c r="C149" s="40" t="str" cm="1">
        <f t="array" ref="C149">IF($B149="","",IFERROR(IFERROR(_xlfn.SWITCH(INDEX('Прайс-лист_Usystems'!$R:$R,MATCH($B149+0,'Прайс-лист_Usystems'!$D:$D,0)),"Регулярный ассортимент",B149,"Под заказ",B149,"Ограниченно доступен в пределах складских остатков",B149,IFERROR(INDEX('Прайс-лист_Usystems'!D:D,MATCH("*"&amp;B149+0&amp;"*",'Прайс-лист_Usystems'!S:S,0)),INDEX('Прайс-лист_Usystems'!D:D,MATCH(B149+0,'Прайс-лист_Usystems'!S:S,0)))),IFERROR(INDEX('Прайс-лист_Usystems'!D:D,MATCH("*"&amp;B149+0&amp;"*",'Прайс-лист_Usystems'!S:S,0)),INDEX('Прайс-лист_Usystems'!D:D,MATCH(B149+0,'Прайс-лист_Usystems'!S:S,0)))),""))</f>
        <v/>
      </c>
      <c r="D149" s="28" t="str">
        <f>IF($C149="","",IFERROR(INDEX('Прайс-лист_Usystems'!$E:$E,MATCH($C149+0,'Прайс-лист_Usystems'!$D:$D,0)),""))</f>
        <v/>
      </c>
      <c r="E149" s="28" t="str">
        <f>IF($C149="","",IFERROR(INDEX('Прайс-лист_Usystems'!$F:$F,MATCH($C149+0,'Прайс-лист_Usystems'!$D:$D,0)),""))</f>
        <v/>
      </c>
      <c r="F149" s="29" t="str">
        <f>IF($C149="","",IFERROR(INDEX('Прайс-лист_Usystems'!$I:$I,MATCH($C149+0,'Прайс-лист_Usystems'!$D:$D,0)),""))</f>
        <v/>
      </c>
      <c r="G149" s="34"/>
      <c r="H149" s="29" t="str">
        <f>IF($C149="","",IFERROR(ROUNDUP(G149/INDEX('Прайс-лист_Usystems'!$X:$X,MATCH($C149+0,'Прайс-лист_Usystems'!$D:$D,0)),0)*INDEX('Прайс-лист_Usystems'!$X:$X,MATCH($C149+0,'Прайс-лист_Usystems'!$D:$D,0)),""))</f>
        <v/>
      </c>
      <c r="I149" s="62" t="str">
        <f>IF($C149="","",IFERROR(INDEX('Прайс-лист_Usystems'!$K:$K,MATCH($C149+0,'Прайс-лист_Usystems'!$D:$D,0)),""))</f>
        <v/>
      </c>
      <c r="J149" s="36"/>
      <c r="K149" s="32" t="str">
        <f t="shared" si="4"/>
        <v/>
      </c>
      <c r="L149" s="31" t="str">
        <f t="shared" si="5"/>
        <v/>
      </c>
      <c r="M149" s="65" t="str">
        <f>IF($C149="","",IFERROR(IF(INDEX('Прайс-лист_Usystems'!$V:$V,MATCH($C149+0,'Прайс-лист_Usystems'!$D:$D,0))=0,"",INDEX('Прайс-лист_Usystems'!$V:$V,MATCH($C149+0,'Прайс-лист_Usystems'!$D:$D,0))*$H149),""))</f>
        <v/>
      </c>
      <c r="N149" s="65" t="str">
        <f>IF($C149="","",IFERROR(IF(INDEX('Прайс-лист_Usystems'!$W:$W,MATCH($C149+0,'Прайс-лист_Usystems'!$D:$D,0))=0,"",INDEX('Прайс-лист_Usystems'!$W:$W,MATCH($C149+0,'Прайс-лист_Usystems'!$D:$D,0))*$H149),""))</f>
        <v/>
      </c>
    </row>
    <row r="150" spans="2:14" x14ac:dyDescent="0.5">
      <c r="B150" s="35"/>
      <c r="C150" s="40" t="str" cm="1">
        <f t="array" ref="C150">IF($B150="","",IFERROR(IFERROR(_xlfn.SWITCH(INDEX('Прайс-лист_Usystems'!$R:$R,MATCH($B150+0,'Прайс-лист_Usystems'!$D:$D,0)),"Регулярный ассортимент",B150,"Под заказ",B150,"Ограниченно доступен в пределах складских остатков",B150,IFERROR(INDEX('Прайс-лист_Usystems'!D:D,MATCH("*"&amp;B150+0&amp;"*",'Прайс-лист_Usystems'!S:S,0)),INDEX('Прайс-лист_Usystems'!D:D,MATCH(B150+0,'Прайс-лист_Usystems'!S:S,0)))),IFERROR(INDEX('Прайс-лист_Usystems'!D:D,MATCH("*"&amp;B150+0&amp;"*",'Прайс-лист_Usystems'!S:S,0)),INDEX('Прайс-лист_Usystems'!D:D,MATCH(B150+0,'Прайс-лист_Usystems'!S:S,0)))),""))</f>
        <v/>
      </c>
      <c r="D150" s="28" t="str">
        <f>IF($C150="","",IFERROR(INDEX('Прайс-лист_Usystems'!$E:$E,MATCH($C150+0,'Прайс-лист_Usystems'!$D:$D,0)),""))</f>
        <v/>
      </c>
      <c r="E150" s="28" t="str">
        <f>IF($C150="","",IFERROR(INDEX('Прайс-лист_Usystems'!$F:$F,MATCH($C150+0,'Прайс-лист_Usystems'!$D:$D,0)),""))</f>
        <v/>
      </c>
      <c r="F150" s="29" t="str">
        <f>IF($C150="","",IFERROR(INDEX('Прайс-лист_Usystems'!$I:$I,MATCH($C150+0,'Прайс-лист_Usystems'!$D:$D,0)),""))</f>
        <v/>
      </c>
      <c r="G150" s="34"/>
      <c r="H150" s="29" t="str">
        <f>IF($C150="","",IFERROR(ROUNDUP(G150/INDEX('Прайс-лист_Usystems'!$X:$X,MATCH($C150+0,'Прайс-лист_Usystems'!$D:$D,0)),0)*INDEX('Прайс-лист_Usystems'!$X:$X,MATCH($C150+0,'Прайс-лист_Usystems'!$D:$D,0)),""))</f>
        <v/>
      </c>
      <c r="I150" s="62" t="str">
        <f>IF($C150="","",IFERROR(INDEX('Прайс-лист_Usystems'!$K:$K,MATCH($C150+0,'Прайс-лист_Usystems'!$D:$D,0)),""))</f>
        <v/>
      </c>
      <c r="J150" s="36"/>
      <c r="K150" s="32" t="str">
        <f t="shared" si="4"/>
        <v/>
      </c>
      <c r="L150" s="31" t="str">
        <f t="shared" si="5"/>
        <v/>
      </c>
      <c r="M150" s="65" t="str">
        <f>IF($C150="","",IFERROR(IF(INDEX('Прайс-лист_Usystems'!$V:$V,MATCH($C150+0,'Прайс-лист_Usystems'!$D:$D,0))=0,"",INDEX('Прайс-лист_Usystems'!$V:$V,MATCH($C150+0,'Прайс-лист_Usystems'!$D:$D,0))*$H150),""))</f>
        <v/>
      </c>
      <c r="N150" s="65" t="str">
        <f>IF($C150="","",IFERROR(IF(INDEX('Прайс-лист_Usystems'!$W:$W,MATCH($C150+0,'Прайс-лист_Usystems'!$D:$D,0))=0,"",INDEX('Прайс-лист_Usystems'!$W:$W,MATCH($C150+0,'Прайс-лист_Usystems'!$D:$D,0))*$H150),""))</f>
        <v/>
      </c>
    </row>
    <row r="151" spans="2:14" x14ac:dyDescent="0.5">
      <c r="B151" s="35"/>
      <c r="C151" s="40" t="str" cm="1">
        <f t="array" ref="C151">IF($B151="","",IFERROR(IFERROR(_xlfn.SWITCH(INDEX('Прайс-лист_Usystems'!$R:$R,MATCH($B151+0,'Прайс-лист_Usystems'!$D:$D,0)),"Регулярный ассортимент",B151,"Под заказ",B151,"Ограниченно доступен в пределах складских остатков",B151,IFERROR(INDEX('Прайс-лист_Usystems'!D:D,MATCH("*"&amp;B151+0&amp;"*",'Прайс-лист_Usystems'!S:S,0)),INDEX('Прайс-лист_Usystems'!D:D,MATCH(B151+0,'Прайс-лист_Usystems'!S:S,0)))),IFERROR(INDEX('Прайс-лист_Usystems'!D:D,MATCH("*"&amp;B151+0&amp;"*",'Прайс-лист_Usystems'!S:S,0)),INDEX('Прайс-лист_Usystems'!D:D,MATCH(B151+0,'Прайс-лист_Usystems'!S:S,0)))),""))</f>
        <v/>
      </c>
      <c r="D151" s="28" t="str">
        <f>IF($C151="","",IFERROR(INDEX('Прайс-лист_Usystems'!$E:$E,MATCH($C151+0,'Прайс-лист_Usystems'!$D:$D,0)),""))</f>
        <v/>
      </c>
      <c r="E151" s="28" t="str">
        <f>IF($C151="","",IFERROR(INDEX('Прайс-лист_Usystems'!$F:$F,MATCH($C151+0,'Прайс-лист_Usystems'!$D:$D,0)),""))</f>
        <v/>
      </c>
      <c r="F151" s="29" t="str">
        <f>IF($C151="","",IFERROR(INDEX('Прайс-лист_Usystems'!$I:$I,MATCH($C151+0,'Прайс-лист_Usystems'!$D:$D,0)),""))</f>
        <v/>
      </c>
      <c r="G151" s="34"/>
      <c r="H151" s="29" t="str">
        <f>IF($C151="","",IFERROR(ROUNDUP(G151/INDEX('Прайс-лист_Usystems'!$X:$X,MATCH($C151+0,'Прайс-лист_Usystems'!$D:$D,0)),0)*INDEX('Прайс-лист_Usystems'!$X:$X,MATCH($C151+0,'Прайс-лист_Usystems'!$D:$D,0)),""))</f>
        <v/>
      </c>
      <c r="I151" s="62" t="str">
        <f>IF($C151="","",IFERROR(INDEX('Прайс-лист_Usystems'!$K:$K,MATCH($C151+0,'Прайс-лист_Usystems'!$D:$D,0)),""))</f>
        <v/>
      </c>
      <c r="J151" s="36"/>
      <c r="K151" s="32" t="str">
        <f t="shared" si="4"/>
        <v/>
      </c>
      <c r="L151" s="31" t="str">
        <f t="shared" si="5"/>
        <v/>
      </c>
      <c r="M151" s="65" t="str">
        <f>IF($C151="","",IFERROR(IF(INDEX('Прайс-лист_Usystems'!$V:$V,MATCH($C151+0,'Прайс-лист_Usystems'!$D:$D,0))=0,"",INDEX('Прайс-лист_Usystems'!$V:$V,MATCH($C151+0,'Прайс-лист_Usystems'!$D:$D,0))*$H151),""))</f>
        <v/>
      </c>
      <c r="N151" s="65" t="str">
        <f>IF($C151="","",IFERROR(IF(INDEX('Прайс-лист_Usystems'!$W:$W,MATCH($C151+0,'Прайс-лист_Usystems'!$D:$D,0))=0,"",INDEX('Прайс-лист_Usystems'!$W:$W,MATCH($C151+0,'Прайс-лист_Usystems'!$D:$D,0))*$H151),""))</f>
        <v/>
      </c>
    </row>
    <row r="152" spans="2:14" x14ac:dyDescent="0.5">
      <c r="B152" s="35"/>
      <c r="C152" s="40" t="str" cm="1">
        <f t="array" ref="C152">IF($B152="","",IFERROR(IFERROR(_xlfn.SWITCH(INDEX('Прайс-лист_Usystems'!$R:$R,MATCH($B152+0,'Прайс-лист_Usystems'!$D:$D,0)),"Регулярный ассортимент",B152,"Под заказ",B152,"Ограниченно доступен в пределах складских остатков",B152,IFERROR(INDEX('Прайс-лист_Usystems'!D:D,MATCH("*"&amp;B152+0&amp;"*",'Прайс-лист_Usystems'!S:S,0)),INDEX('Прайс-лист_Usystems'!D:D,MATCH(B152+0,'Прайс-лист_Usystems'!S:S,0)))),IFERROR(INDEX('Прайс-лист_Usystems'!D:D,MATCH("*"&amp;B152+0&amp;"*",'Прайс-лист_Usystems'!S:S,0)),INDEX('Прайс-лист_Usystems'!D:D,MATCH(B152+0,'Прайс-лист_Usystems'!S:S,0)))),""))</f>
        <v/>
      </c>
      <c r="D152" s="28" t="str">
        <f>IF($C152="","",IFERROR(INDEX('Прайс-лист_Usystems'!$E:$E,MATCH($C152+0,'Прайс-лист_Usystems'!$D:$D,0)),""))</f>
        <v/>
      </c>
      <c r="E152" s="28" t="str">
        <f>IF($C152="","",IFERROR(INDEX('Прайс-лист_Usystems'!$F:$F,MATCH($C152+0,'Прайс-лист_Usystems'!$D:$D,0)),""))</f>
        <v/>
      </c>
      <c r="F152" s="29" t="str">
        <f>IF($C152="","",IFERROR(INDEX('Прайс-лист_Usystems'!$I:$I,MATCH($C152+0,'Прайс-лист_Usystems'!$D:$D,0)),""))</f>
        <v/>
      </c>
      <c r="G152" s="34"/>
      <c r="H152" s="29" t="str">
        <f>IF($C152="","",IFERROR(ROUNDUP(G152/INDEX('Прайс-лист_Usystems'!$X:$X,MATCH($C152+0,'Прайс-лист_Usystems'!$D:$D,0)),0)*INDEX('Прайс-лист_Usystems'!$X:$X,MATCH($C152+0,'Прайс-лист_Usystems'!$D:$D,0)),""))</f>
        <v/>
      </c>
      <c r="I152" s="62" t="str">
        <f>IF($C152="","",IFERROR(INDEX('Прайс-лист_Usystems'!$K:$K,MATCH($C152+0,'Прайс-лист_Usystems'!$D:$D,0)),""))</f>
        <v/>
      </c>
      <c r="J152" s="36"/>
      <c r="K152" s="32" t="str">
        <f t="shared" si="4"/>
        <v/>
      </c>
      <c r="L152" s="31" t="str">
        <f t="shared" si="5"/>
        <v/>
      </c>
      <c r="M152" s="65" t="str">
        <f>IF($C152="","",IFERROR(IF(INDEX('Прайс-лист_Usystems'!$V:$V,MATCH($C152+0,'Прайс-лист_Usystems'!$D:$D,0))=0,"",INDEX('Прайс-лист_Usystems'!$V:$V,MATCH($C152+0,'Прайс-лист_Usystems'!$D:$D,0))*$H152),""))</f>
        <v/>
      </c>
      <c r="N152" s="65" t="str">
        <f>IF($C152="","",IFERROR(IF(INDEX('Прайс-лист_Usystems'!$W:$W,MATCH($C152+0,'Прайс-лист_Usystems'!$D:$D,0))=0,"",INDEX('Прайс-лист_Usystems'!$W:$W,MATCH($C152+0,'Прайс-лист_Usystems'!$D:$D,0))*$H152),""))</f>
        <v/>
      </c>
    </row>
    <row r="153" spans="2:14" x14ac:dyDescent="0.5">
      <c r="B153" s="35"/>
      <c r="C153" s="40" t="str" cm="1">
        <f t="array" ref="C153">IF($B153="","",IFERROR(IFERROR(_xlfn.SWITCH(INDEX('Прайс-лист_Usystems'!$R:$R,MATCH($B153+0,'Прайс-лист_Usystems'!$D:$D,0)),"Регулярный ассортимент",B153,"Под заказ",B153,"Ограниченно доступен в пределах складских остатков",B153,IFERROR(INDEX('Прайс-лист_Usystems'!D:D,MATCH("*"&amp;B153+0&amp;"*",'Прайс-лист_Usystems'!S:S,0)),INDEX('Прайс-лист_Usystems'!D:D,MATCH(B153+0,'Прайс-лист_Usystems'!S:S,0)))),IFERROR(INDEX('Прайс-лист_Usystems'!D:D,MATCH("*"&amp;B153+0&amp;"*",'Прайс-лист_Usystems'!S:S,0)),INDEX('Прайс-лист_Usystems'!D:D,MATCH(B153+0,'Прайс-лист_Usystems'!S:S,0)))),""))</f>
        <v/>
      </c>
      <c r="D153" s="28" t="str">
        <f>IF($C153="","",IFERROR(INDEX('Прайс-лист_Usystems'!$E:$E,MATCH($C153+0,'Прайс-лист_Usystems'!$D:$D,0)),""))</f>
        <v/>
      </c>
      <c r="E153" s="28" t="str">
        <f>IF($C153="","",IFERROR(INDEX('Прайс-лист_Usystems'!$F:$F,MATCH($C153+0,'Прайс-лист_Usystems'!$D:$D,0)),""))</f>
        <v/>
      </c>
      <c r="F153" s="29" t="str">
        <f>IF($C153="","",IFERROR(INDEX('Прайс-лист_Usystems'!$I:$I,MATCH($C153+0,'Прайс-лист_Usystems'!$D:$D,0)),""))</f>
        <v/>
      </c>
      <c r="G153" s="34"/>
      <c r="H153" s="29" t="str">
        <f>IF($C153="","",IFERROR(ROUNDUP(G153/INDEX('Прайс-лист_Usystems'!$X:$X,MATCH($C153+0,'Прайс-лист_Usystems'!$D:$D,0)),0)*INDEX('Прайс-лист_Usystems'!$X:$X,MATCH($C153+0,'Прайс-лист_Usystems'!$D:$D,0)),""))</f>
        <v/>
      </c>
      <c r="I153" s="62" t="str">
        <f>IF($C153="","",IFERROR(INDEX('Прайс-лист_Usystems'!$K:$K,MATCH($C153+0,'Прайс-лист_Usystems'!$D:$D,0)),""))</f>
        <v/>
      </c>
      <c r="J153" s="36"/>
      <c r="K153" s="32" t="str">
        <f t="shared" si="4"/>
        <v/>
      </c>
      <c r="L153" s="31" t="str">
        <f t="shared" si="5"/>
        <v/>
      </c>
      <c r="M153" s="65" t="str">
        <f>IF($C153="","",IFERROR(IF(INDEX('Прайс-лист_Usystems'!$V:$V,MATCH($C153+0,'Прайс-лист_Usystems'!$D:$D,0))=0,"",INDEX('Прайс-лист_Usystems'!$V:$V,MATCH($C153+0,'Прайс-лист_Usystems'!$D:$D,0))*$H153),""))</f>
        <v/>
      </c>
      <c r="N153" s="65" t="str">
        <f>IF($C153="","",IFERROR(IF(INDEX('Прайс-лист_Usystems'!$W:$W,MATCH($C153+0,'Прайс-лист_Usystems'!$D:$D,0))=0,"",INDEX('Прайс-лист_Usystems'!$W:$W,MATCH($C153+0,'Прайс-лист_Usystems'!$D:$D,0))*$H153),""))</f>
        <v/>
      </c>
    </row>
    <row r="154" spans="2:14" x14ac:dyDescent="0.5">
      <c r="B154" s="35"/>
      <c r="C154" s="40" t="str" cm="1">
        <f t="array" ref="C154">IF($B154="","",IFERROR(IFERROR(_xlfn.SWITCH(INDEX('Прайс-лист_Usystems'!$R:$R,MATCH($B154+0,'Прайс-лист_Usystems'!$D:$D,0)),"Регулярный ассортимент",B154,"Под заказ",B154,"Ограниченно доступен в пределах складских остатков",B154,IFERROR(INDEX('Прайс-лист_Usystems'!D:D,MATCH("*"&amp;B154+0&amp;"*",'Прайс-лист_Usystems'!S:S,0)),INDEX('Прайс-лист_Usystems'!D:D,MATCH(B154+0,'Прайс-лист_Usystems'!S:S,0)))),IFERROR(INDEX('Прайс-лист_Usystems'!D:D,MATCH("*"&amp;B154+0&amp;"*",'Прайс-лист_Usystems'!S:S,0)),INDEX('Прайс-лист_Usystems'!D:D,MATCH(B154+0,'Прайс-лист_Usystems'!S:S,0)))),""))</f>
        <v/>
      </c>
      <c r="D154" s="28" t="str">
        <f>IF($C154="","",IFERROR(INDEX('Прайс-лист_Usystems'!$E:$E,MATCH($C154+0,'Прайс-лист_Usystems'!$D:$D,0)),""))</f>
        <v/>
      </c>
      <c r="E154" s="28" t="str">
        <f>IF($C154="","",IFERROR(INDEX('Прайс-лист_Usystems'!$F:$F,MATCH($C154+0,'Прайс-лист_Usystems'!$D:$D,0)),""))</f>
        <v/>
      </c>
      <c r="F154" s="29" t="str">
        <f>IF($C154="","",IFERROR(INDEX('Прайс-лист_Usystems'!$I:$I,MATCH($C154+0,'Прайс-лист_Usystems'!$D:$D,0)),""))</f>
        <v/>
      </c>
      <c r="G154" s="34"/>
      <c r="H154" s="29" t="str">
        <f>IF($C154="","",IFERROR(ROUNDUP(G154/INDEX('Прайс-лист_Usystems'!$X:$X,MATCH($C154+0,'Прайс-лист_Usystems'!$D:$D,0)),0)*INDEX('Прайс-лист_Usystems'!$X:$X,MATCH($C154+0,'Прайс-лист_Usystems'!$D:$D,0)),""))</f>
        <v/>
      </c>
      <c r="I154" s="62" t="str">
        <f>IF($C154="","",IFERROR(INDEX('Прайс-лист_Usystems'!$K:$K,MATCH($C154+0,'Прайс-лист_Usystems'!$D:$D,0)),""))</f>
        <v/>
      </c>
      <c r="J154" s="36"/>
      <c r="K154" s="32" t="str">
        <f t="shared" si="4"/>
        <v/>
      </c>
      <c r="L154" s="31" t="str">
        <f t="shared" si="5"/>
        <v/>
      </c>
      <c r="M154" s="65" t="str">
        <f>IF($C154="","",IFERROR(IF(INDEX('Прайс-лист_Usystems'!$V:$V,MATCH($C154+0,'Прайс-лист_Usystems'!$D:$D,0))=0,"",INDEX('Прайс-лист_Usystems'!$V:$V,MATCH($C154+0,'Прайс-лист_Usystems'!$D:$D,0))*$H154),""))</f>
        <v/>
      </c>
      <c r="N154" s="65" t="str">
        <f>IF($C154="","",IFERROR(IF(INDEX('Прайс-лист_Usystems'!$W:$W,MATCH($C154+0,'Прайс-лист_Usystems'!$D:$D,0))=0,"",INDEX('Прайс-лист_Usystems'!$W:$W,MATCH($C154+0,'Прайс-лист_Usystems'!$D:$D,0))*$H154),""))</f>
        <v/>
      </c>
    </row>
    <row r="155" spans="2:14" x14ac:dyDescent="0.5">
      <c r="B155" s="35"/>
      <c r="C155" s="40" t="str" cm="1">
        <f t="array" ref="C155">IF($B155="","",IFERROR(IFERROR(_xlfn.SWITCH(INDEX('Прайс-лист_Usystems'!$R:$R,MATCH($B155+0,'Прайс-лист_Usystems'!$D:$D,0)),"Регулярный ассортимент",B155,"Под заказ",B155,"Ограниченно доступен в пределах складских остатков",B155,IFERROR(INDEX('Прайс-лист_Usystems'!D:D,MATCH("*"&amp;B155+0&amp;"*",'Прайс-лист_Usystems'!S:S,0)),INDEX('Прайс-лист_Usystems'!D:D,MATCH(B155+0,'Прайс-лист_Usystems'!S:S,0)))),IFERROR(INDEX('Прайс-лист_Usystems'!D:D,MATCH("*"&amp;B155+0&amp;"*",'Прайс-лист_Usystems'!S:S,0)),INDEX('Прайс-лист_Usystems'!D:D,MATCH(B155+0,'Прайс-лист_Usystems'!S:S,0)))),""))</f>
        <v/>
      </c>
      <c r="D155" s="28" t="str">
        <f>IF($C155="","",IFERROR(INDEX('Прайс-лист_Usystems'!$E:$E,MATCH($C155+0,'Прайс-лист_Usystems'!$D:$D,0)),""))</f>
        <v/>
      </c>
      <c r="E155" s="28" t="str">
        <f>IF($C155="","",IFERROR(INDEX('Прайс-лист_Usystems'!$F:$F,MATCH($C155+0,'Прайс-лист_Usystems'!$D:$D,0)),""))</f>
        <v/>
      </c>
      <c r="F155" s="29" t="str">
        <f>IF($C155="","",IFERROR(INDEX('Прайс-лист_Usystems'!$I:$I,MATCH($C155+0,'Прайс-лист_Usystems'!$D:$D,0)),""))</f>
        <v/>
      </c>
      <c r="G155" s="34"/>
      <c r="H155" s="29" t="str">
        <f>IF($C155="","",IFERROR(ROUNDUP(G155/INDEX('Прайс-лист_Usystems'!$X:$X,MATCH($C155+0,'Прайс-лист_Usystems'!$D:$D,0)),0)*INDEX('Прайс-лист_Usystems'!$X:$X,MATCH($C155+0,'Прайс-лист_Usystems'!$D:$D,0)),""))</f>
        <v/>
      </c>
      <c r="I155" s="62" t="str">
        <f>IF($C155="","",IFERROR(INDEX('Прайс-лист_Usystems'!$K:$K,MATCH($C155+0,'Прайс-лист_Usystems'!$D:$D,0)),""))</f>
        <v/>
      </c>
      <c r="J155" s="36"/>
      <c r="K155" s="32" t="str">
        <f t="shared" si="4"/>
        <v/>
      </c>
      <c r="L155" s="31" t="str">
        <f t="shared" si="5"/>
        <v/>
      </c>
      <c r="M155" s="65" t="str">
        <f>IF($C155="","",IFERROR(IF(INDEX('Прайс-лист_Usystems'!$V:$V,MATCH($C155+0,'Прайс-лист_Usystems'!$D:$D,0))=0,"",INDEX('Прайс-лист_Usystems'!$V:$V,MATCH($C155+0,'Прайс-лист_Usystems'!$D:$D,0))*$H155),""))</f>
        <v/>
      </c>
      <c r="N155" s="65" t="str">
        <f>IF($C155="","",IFERROR(IF(INDEX('Прайс-лист_Usystems'!$W:$W,MATCH($C155+0,'Прайс-лист_Usystems'!$D:$D,0))=0,"",INDEX('Прайс-лист_Usystems'!$W:$W,MATCH($C155+0,'Прайс-лист_Usystems'!$D:$D,0))*$H155),""))</f>
        <v/>
      </c>
    </row>
    <row r="156" spans="2:14" x14ac:dyDescent="0.5">
      <c r="B156" s="35"/>
      <c r="C156" s="40" t="str" cm="1">
        <f t="array" ref="C156">IF($B156="","",IFERROR(IFERROR(_xlfn.SWITCH(INDEX('Прайс-лист_Usystems'!$R:$R,MATCH($B156+0,'Прайс-лист_Usystems'!$D:$D,0)),"Регулярный ассортимент",B156,"Под заказ",B156,"Ограниченно доступен в пределах складских остатков",B156,IFERROR(INDEX('Прайс-лист_Usystems'!D:D,MATCH("*"&amp;B156+0&amp;"*",'Прайс-лист_Usystems'!S:S,0)),INDEX('Прайс-лист_Usystems'!D:D,MATCH(B156+0,'Прайс-лист_Usystems'!S:S,0)))),IFERROR(INDEX('Прайс-лист_Usystems'!D:D,MATCH("*"&amp;B156+0&amp;"*",'Прайс-лист_Usystems'!S:S,0)),INDEX('Прайс-лист_Usystems'!D:D,MATCH(B156+0,'Прайс-лист_Usystems'!S:S,0)))),""))</f>
        <v/>
      </c>
      <c r="D156" s="28" t="str">
        <f>IF($C156="","",IFERROR(INDEX('Прайс-лист_Usystems'!$E:$E,MATCH($C156+0,'Прайс-лист_Usystems'!$D:$D,0)),""))</f>
        <v/>
      </c>
      <c r="E156" s="28" t="str">
        <f>IF($C156="","",IFERROR(INDEX('Прайс-лист_Usystems'!$F:$F,MATCH($C156+0,'Прайс-лист_Usystems'!$D:$D,0)),""))</f>
        <v/>
      </c>
      <c r="F156" s="29" t="str">
        <f>IF($C156="","",IFERROR(INDEX('Прайс-лист_Usystems'!$I:$I,MATCH($C156+0,'Прайс-лист_Usystems'!$D:$D,0)),""))</f>
        <v/>
      </c>
      <c r="G156" s="34"/>
      <c r="H156" s="29" t="str">
        <f>IF($C156="","",IFERROR(ROUNDUP(G156/INDEX('Прайс-лист_Usystems'!$X:$X,MATCH($C156+0,'Прайс-лист_Usystems'!$D:$D,0)),0)*INDEX('Прайс-лист_Usystems'!$X:$X,MATCH($C156+0,'Прайс-лист_Usystems'!$D:$D,0)),""))</f>
        <v/>
      </c>
      <c r="I156" s="62" t="str">
        <f>IF($C156="","",IFERROR(INDEX('Прайс-лист_Usystems'!$K:$K,MATCH($C156+0,'Прайс-лист_Usystems'!$D:$D,0)),""))</f>
        <v/>
      </c>
      <c r="J156" s="36"/>
      <c r="K156" s="32" t="str">
        <f t="shared" si="4"/>
        <v/>
      </c>
      <c r="L156" s="31" t="str">
        <f t="shared" si="5"/>
        <v/>
      </c>
      <c r="M156" s="65" t="str">
        <f>IF($C156="","",IFERROR(IF(INDEX('Прайс-лист_Usystems'!$V:$V,MATCH($C156+0,'Прайс-лист_Usystems'!$D:$D,0))=0,"",INDEX('Прайс-лист_Usystems'!$V:$V,MATCH($C156+0,'Прайс-лист_Usystems'!$D:$D,0))*$H156),""))</f>
        <v/>
      </c>
      <c r="N156" s="65" t="str">
        <f>IF($C156="","",IFERROR(IF(INDEX('Прайс-лист_Usystems'!$W:$W,MATCH($C156+0,'Прайс-лист_Usystems'!$D:$D,0))=0,"",INDEX('Прайс-лист_Usystems'!$W:$W,MATCH($C156+0,'Прайс-лист_Usystems'!$D:$D,0))*$H156),""))</f>
        <v/>
      </c>
    </row>
    <row r="157" spans="2:14" x14ac:dyDescent="0.5">
      <c r="B157" s="35"/>
      <c r="C157" s="40" t="str" cm="1">
        <f t="array" ref="C157">IF($B157="","",IFERROR(IFERROR(_xlfn.SWITCH(INDEX('Прайс-лист_Usystems'!$R:$R,MATCH($B157+0,'Прайс-лист_Usystems'!$D:$D,0)),"Регулярный ассортимент",B157,"Под заказ",B157,"Ограниченно доступен в пределах складских остатков",B157,IFERROR(INDEX('Прайс-лист_Usystems'!D:D,MATCH("*"&amp;B157+0&amp;"*",'Прайс-лист_Usystems'!S:S,0)),INDEX('Прайс-лист_Usystems'!D:D,MATCH(B157+0,'Прайс-лист_Usystems'!S:S,0)))),IFERROR(INDEX('Прайс-лист_Usystems'!D:D,MATCH("*"&amp;B157+0&amp;"*",'Прайс-лист_Usystems'!S:S,0)),INDEX('Прайс-лист_Usystems'!D:D,MATCH(B157+0,'Прайс-лист_Usystems'!S:S,0)))),""))</f>
        <v/>
      </c>
      <c r="D157" s="28" t="str">
        <f>IF($C157="","",IFERROR(INDEX('Прайс-лист_Usystems'!$E:$E,MATCH($C157+0,'Прайс-лист_Usystems'!$D:$D,0)),""))</f>
        <v/>
      </c>
      <c r="E157" s="28" t="str">
        <f>IF($C157="","",IFERROR(INDEX('Прайс-лист_Usystems'!$F:$F,MATCH($C157+0,'Прайс-лист_Usystems'!$D:$D,0)),""))</f>
        <v/>
      </c>
      <c r="F157" s="29" t="str">
        <f>IF($C157="","",IFERROR(INDEX('Прайс-лист_Usystems'!$I:$I,MATCH($C157+0,'Прайс-лист_Usystems'!$D:$D,0)),""))</f>
        <v/>
      </c>
      <c r="G157" s="34"/>
      <c r="H157" s="29" t="str">
        <f>IF($C157="","",IFERROR(ROUNDUP(G157/INDEX('Прайс-лист_Usystems'!$X:$X,MATCH($C157+0,'Прайс-лист_Usystems'!$D:$D,0)),0)*INDEX('Прайс-лист_Usystems'!$X:$X,MATCH($C157+0,'Прайс-лист_Usystems'!$D:$D,0)),""))</f>
        <v/>
      </c>
      <c r="I157" s="62" t="str">
        <f>IF($C157="","",IFERROR(INDEX('Прайс-лист_Usystems'!$K:$K,MATCH($C157+0,'Прайс-лист_Usystems'!$D:$D,0)),""))</f>
        <v/>
      </c>
      <c r="J157" s="36"/>
      <c r="K157" s="32" t="str">
        <f t="shared" si="4"/>
        <v/>
      </c>
      <c r="L157" s="31" t="str">
        <f t="shared" si="5"/>
        <v/>
      </c>
      <c r="M157" s="65" t="str">
        <f>IF($C157="","",IFERROR(IF(INDEX('Прайс-лист_Usystems'!$V:$V,MATCH($C157+0,'Прайс-лист_Usystems'!$D:$D,0))=0,"",INDEX('Прайс-лист_Usystems'!$V:$V,MATCH($C157+0,'Прайс-лист_Usystems'!$D:$D,0))*$H157),""))</f>
        <v/>
      </c>
      <c r="N157" s="65" t="str">
        <f>IF($C157="","",IFERROR(IF(INDEX('Прайс-лист_Usystems'!$W:$W,MATCH($C157+0,'Прайс-лист_Usystems'!$D:$D,0))=0,"",INDEX('Прайс-лист_Usystems'!$W:$W,MATCH($C157+0,'Прайс-лист_Usystems'!$D:$D,0))*$H157),""))</f>
        <v/>
      </c>
    </row>
    <row r="158" spans="2:14" x14ac:dyDescent="0.5">
      <c r="B158" s="35"/>
      <c r="C158" s="40" t="str" cm="1">
        <f t="array" ref="C158">IF($B158="","",IFERROR(IFERROR(_xlfn.SWITCH(INDEX('Прайс-лист_Usystems'!$R:$R,MATCH($B158+0,'Прайс-лист_Usystems'!$D:$D,0)),"Регулярный ассортимент",B158,"Под заказ",B158,"Ограниченно доступен в пределах складских остатков",B158,IFERROR(INDEX('Прайс-лист_Usystems'!D:D,MATCH("*"&amp;B158+0&amp;"*",'Прайс-лист_Usystems'!S:S,0)),INDEX('Прайс-лист_Usystems'!D:D,MATCH(B158+0,'Прайс-лист_Usystems'!S:S,0)))),IFERROR(INDEX('Прайс-лист_Usystems'!D:D,MATCH("*"&amp;B158+0&amp;"*",'Прайс-лист_Usystems'!S:S,0)),INDEX('Прайс-лист_Usystems'!D:D,MATCH(B158+0,'Прайс-лист_Usystems'!S:S,0)))),""))</f>
        <v/>
      </c>
      <c r="D158" s="28" t="str">
        <f>IF($C158="","",IFERROR(INDEX('Прайс-лист_Usystems'!$E:$E,MATCH($C158+0,'Прайс-лист_Usystems'!$D:$D,0)),""))</f>
        <v/>
      </c>
      <c r="E158" s="28" t="str">
        <f>IF($C158="","",IFERROR(INDEX('Прайс-лист_Usystems'!$F:$F,MATCH($C158+0,'Прайс-лист_Usystems'!$D:$D,0)),""))</f>
        <v/>
      </c>
      <c r="F158" s="29" t="str">
        <f>IF($C158="","",IFERROR(INDEX('Прайс-лист_Usystems'!$I:$I,MATCH($C158+0,'Прайс-лист_Usystems'!$D:$D,0)),""))</f>
        <v/>
      </c>
      <c r="G158" s="34"/>
      <c r="H158" s="29" t="str">
        <f>IF($C158="","",IFERROR(ROUNDUP(G158/INDEX('Прайс-лист_Usystems'!$X:$X,MATCH($C158+0,'Прайс-лист_Usystems'!$D:$D,0)),0)*INDEX('Прайс-лист_Usystems'!$X:$X,MATCH($C158+0,'Прайс-лист_Usystems'!$D:$D,0)),""))</f>
        <v/>
      </c>
      <c r="I158" s="62" t="str">
        <f>IF($C158="","",IFERROR(INDEX('Прайс-лист_Usystems'!$K:$K,MATCH($C158+0,'Прайс-лист_Usystems'!$D:$D,0)),""))</f>
        <v/>
      </c>
      <c r="J158" s="36"/>
      <c r="K158" s="32" t="str">
        <f t="shared" si="4"/>
        <v/>
      </c>
      <c r="L158" s="31" t="str">
        <f t="shared" si="5"/>
        <v/>
      </c>
      <c r="M158" s="65" t="str">
        <f>IF($C158="","",IFERROR(IF(INDEX('Прайс-лист_Usystems'!$V:$V,MATCH($C158+0,'Прайс-лист_Usystems'!$D:$D,0))=0,"",INDEX('Прайс-лист_Usystems'!$V:$V,MATCH($C158+0,'Прайс-лист_Usystems'!$D:$D,0))*$H158),""))</f>
        <v/>
      </c>
      <c r="N158" s="65" t="str">
        <f>IF($C158="","",IFERROR(IF(INDEX('Прайс-лист_Usystems'!$W:$W,MATCH($C158+0,'Прайс-лист_Usystems'!$D:$D,0))=0,"",INDEX('Прайс-лист_Usystems'!$W:$W,MATCH($C158+0,'Прайс-лист_Usystems'!$D:$D,0))*$H158),""))</f>
        <v/>
      </c>
    </row>
    <row r="159" spans="2:14" x14ac:dyDescent="0.5">
      <c r="B159" s="35"/>
      <c r="C159" s="40" t="str" cm="1">
        <f t="array" ref="C159">IF($B159="","",IFERROR(IFERROR(_xlfn.SWITCH(INDEX('Прайс-лист_Usystems'!$R:$R,MATCH($B159+0,'Прайс-лист_Usystems'!$D:$D,0)),"Регулярный ассортимент",B159,"Под заказ",B159,"Ограниченно доступен в пределах складских остатков",B159,IFERROR(INDEX('Прайс-лист_Usystems'!D:D,MATCH("*"&amp;B159+0&amp;"*",'Прайс-лист_Usystems'!S:S,0)),INDEX('Прайс-лист_Usystems'!D:D,MATCH(B159+0,'Прайс-лист_Usystems'!S:S,0)))),IFERROR(INDEX('Прайс-лист_Usystems'!D:D,MATCH("*"&amp;B159+0&amp;"*",'Прайс-лист_Usystems'!S:S,0)),INDEX('Прайс-лист_Usystems'!D:D,MATCH(B159+0,'Прайс-лист_Usystems'!S:S,0)))),""))</f>
        <v/>
      </c>
      <c r="D159" s="28" t="str">
        <f>IF($C159="","",IFERROR(INDEX('Прайс-лист_Usystems'!$E:$E,MATCH($C159+0,'Прайс-лист_Usystems'!$D:$D,0)),""))</f>
        <v/>
      </c>
      <c r="E159" s="28" t="str">
        <f>IF($C159="","",IFERROR(INDEX('Прайс-лист_Usystems'!$F:$F,MATCH($C159+0,'Прайс-лист_Usystems'!$D:$D,0)),""))</f>
        <v/>
      </c>
      <c r="F159" s="29" t="str">
        <f>IF($C159="","",IFERROR(INDEX('Прайс-лист_Usystems'!$I:$I,MATCH($C159+0,'Прайс-лист_Usystems'!$D:$D,0)),""))</f>
        <v/>
      </c>
      <c r="G159" s="34"/>
      <c r="H159" s="29" t="str">
        <f>IF($C159="","",IFERROR(ROUNDUP(G159/INDEX('Прайс-лист_Usystems'!$X:$X,MATCH($C159+0,'Прайс-лист_Usystems'!$D:$D,0)),0)*INDEX('Прайс-лист_Usystems'!$X:$X,MATCH($C159+0,'Прайс-лист_Usystems'!$D:$D,0)),""))</f>
        <v/>
      </c>
      <c r="I159" s="62" t="str">
        <f>IF($C159="","",IFERROR(INDEX('Прайс-лист_Usystems'!$K:$K,MATCH($C159+0,'Прайс-лист_Usystems'!$D:$D,0)),""))</f>
        <v/>
      </c>
      <c r="J159" s="36"/>
      <c r="K159" s="32" t="str">
        <f t="shared" si="4"/>
        <v/>
      </c>
      <c r="L159" s="31" t="str">
        <f t="shared" si="5"/>
        <v/>
      </c>
      <c r="M159" s="65" t="str">
        <f>IF($C159="","",IFERROR(IF(INDEX('Прайс-лист_Usystems'!$V:$V,MATCH($C159+0,'Прайс-лист_Usystems'!$D:$D,0))=0,"",INDEX('Прайс-лист_Usystems'!$V:$V,MATCH($C159+0,'Прайс-лист_Usystems'!$D:$D,0))*$H159),""))</f>
        <v/>
      </c>
      <c r="N159" s="65" t="str">
        <f>IF($C159="","",IFERROR(IF(INDEX('Прайс-лист_Usystems'!$W:$W,MATCH($C159+0,'Прайс-лист_Usystems'!$D:$D,0))=0,"",INDEX('Прайс-лист_Usystems'!$W:$W,MATCH($C159+0,'Прайс-лист_Usystems'!$D:$D,0))*$H159),""))</f>
        <v/>
      </c>
    </row>
    <row r="160" spans="2:14" x14ac:dyDescent="0.5">
      <c r="B160" s="35"/>
      <c r="C160" s="40" t="str" cm="1">
        <f t="array" ref="C160">IF($B160="","",IFERROR(IFERROR(_xlfn.SWITCH(INDEX('Прайс-лист_Usystems'!$R:$R,MATCH($B160+0,'Прайс-лист_Usystems'!$D:$D,0)),"Регулярный ассортимент",B160,"Под заказ",B160,"Ограниченно доступен в пределах складских остатков",B160,IFERROR(INDEX('Прайс-лист_Usystems'!D:D,MATCH("*"&amp;B160+0&amp;"*",'Прайс-лист_Usystems'!S:S,0)),INDEX('Прайс-лист_Usystems'!D:D,MATCH(B160+0,'Прайс-лист_Usystems'!S:S,0)))),IFERROR(INDEX('Прайс-лист_Usystems'!D:D,MATCH("*"&amp;B160+0&amp;"*",'Прайс-лист_Usystems'!S:S,0)),INDEX('Прайс-лист_Usystems'!D:D,MATCH(B160+0,'Прайс-лист_Usystems'!S:S,0)))),""))</f>
        <v/>
      </c>
      <c r="D160" s="28" t="str">
        <f>IF($C160="","",IFERROR(INDEX('Прайс-лист_Usystems'!$E:$E,MATCH($C160+0,'Прайс-лист_Usystems'!$D:$D,0)),""))</f>
        <v/>
      </c>
      <c r="E160" s="28" t="str">
        <f>IF($C160="","",IFERROR(INDEX('Прайс-лист_Usystems'!$F:$F,MATCH($C160+0,'Прайс-лист_Usystems'!$D:$D,0)),""))</f>
        <v/>
      </c>
      <c r="F160" s="29" t="str">
        <f>IF($C160="","",IFERROR(INDEX('Прайс-лист_Usystems'!$I:$I,MATCH($C160+0,'Прайс-лист_Usystems'!$D:$D,0)),""))</f>
        <v/>
      </c>
      <c r="G160" s="34"/>
      <c r="H160" s="29" t="str">
        <f>IF($C160="","",IFERROR(ROUNDUP(G160/INDEX('Прайс-лист_Usystems'!$X:$X,MATCH($C160+0,'Прайс-лист_Usystems'!$D:$D,0)),0)*INDEX('Прайс-лист_Usystems'!$X:$X,MATCH($C160+0,'Прайс-лист_Usystems'!$D:$D,0)),""))</f>
        <v/>
      </c>
      <c r="I160" s="62" t="str">
        <f>IF($C160="","",IFERROR(INDEX('Прайс-лист_Usystems'!$K:$K,MATCH($C160+0,'Прайс-лист_Usystems'!$D:$D,0)),""))</f>
        <v/>
      </c>
      <c r="J160" s="36"/>
      <c r="K160" s="32" t="str">
        <f t="shared" si="4"/>
        <v/>
      </c>
      <c r="L160" s="31" t="str">
        <f t="shared" si="5"/>
        <v/>
      </c>
      <c r="M160" s="65" t="str">
        <f>IF($C160="","",IFERROR(IF(INDEX('Прайс-лист_Usystems'!$V:$V,MATCH($C160+0,'Прайс-лист_Usystems'!$D:$D,0))=0,"",INDEX('Прайс-лист_Usystems'!$V:$V,MATCH($C160+0,'Прайс-лист_Usystems'!$D:$D,0))*$H160),""))</f>
        <v/>
      </c>
      <c r="N160" s="65" t="str">
        <f>IF($C160="","",IFERROR(IF(INDEX('Прайс-лист_Usystems'!$W:$W,MATCH($C160+0,'Прайс-лист_Usystems'!$D:$D,0))=0,"",INDEX('Прайс-лист_Usystems'!$W:$W,MATCH($C160+0,'Прайс-лист_Usystems'!$D:$D,0))*$H160),""))</f>
        <v/>
      </c>
    </row>
    <row r="161" spans="2:14" x14ac:dyDescent="0.5">
      <c r="B161" s="35"/>
      <c r="C161" s="40" t="str" cm="1">
        <f t="array" ref="C161">IF($B161="","",IFERROR(IFERROR(_xlfn.SWITCH(INDEX('Прайс-лист_Usystems'!$R:$R,MATCH($B161+0,'Прайс-лист_Usystems'!$D:$D,0)),"Регулярный ассортимент",B161,"Под заказ",B161,"Ограниченно доступен в пределах складских остатков",B161,IFERROR(INDEX('Прайс-лист_Usystems'!D:D,MATCH("*"&amp;B161+0&amp;"*",'Прайс-лист_Usystems'!S:S,0)),INDEX('Прайс-лист_Usystems'!D:D,MATCH(B161+0,'Прайс-лист_Usystems'!S:S,0)))),IFERROR(INDEX('Прайс-лист_Usystems'!D:D,MATCH("*"&amp;B161+0&amp;"*",'Прайс-лист_Usystems'!S:S,0)),INDEX('Прайс-лист_Usystems'!D:D,MATCH(B161+0,'Прайс-лист_Usystems'!S:S,0)))),""))</f>
        <v/>
      </c>
      <c r="D161" s="28" t="str">
        <f>IF($C161="","",IFERROR(INDEX('Прайс-лист_Usystems'!$E:$E,MATCH($C161+0,'Прайс-лист_Usystems'!$D:$D,0)),""))</f>
        <v/>
      </c>
      <c r="E161" s="28" t="str">
        <f>IF($C161="","",IFERROR(INDEX('Прайс-лист_Usystems'!$F:$F,MATCH($C161+0,'Прайс-лист_Usystems'!$D:$D,0)),""))</f>
        <v/>
      </c>
      <c r="F161" s="29" t="str">
        <f>IF($C161="","",IFERROR(INDEX('Прайс-лист_Usystems'!$I:$I,MATCH($C161+0,'Прайс-лист_Usystems'!$D:$D,0)),""))</f>
        <v/>
      </c>
      <c r="G161" s="34"/>
      <c r="H161" s="29" t="str">
        <f>IF($C161="","",IFERROR(ROUNDUP(G161/INDEX('Прайс-лист_Usystems'!$X:$X,MATCH($C161+0,'Прайс-лист_Usystems'!$D:$D,0)),0)*INDEX('Прайс-лист_Usystems'!$X:$X,MATCH($C161+0,'Прайс-лист_Usystems'!$D:$D,0)),""))</f>
        <v/>
      </c>
      <c r="I161" s="62" t="str">
        <f>IF($C161="","",IFERROR(INDEX('Прайс-лист_Usystems'!$K:$K,MATCH($C161+0,'Прайс-лист_Usystems'!$D:$D,0)),""))</f>
        <v/>
      </c>
      <c r="J161" s="36"/>
      <c r="K161" s="32" t="str">
        <f t="shared" si="4"/>
        <v/>
      </c>
      <c r="L161" s="31" t="str">
        <f t="shared" si="5"/>
        <v/>
      </c>
      <c r="M161" s="65" t="str">
        <f>IF($C161="","",IFERROR(IF(INDEX('Прайс-лист_Usystems'!$V:$V,MATCH($C161+0,'Прайс-лист_Usystems'!$D:$D,0))=0,"",INDEX('Прайс-лист_Usystems'!$V:$V,MATCH($C161+0,'Прайс-лист_Usystems'!$D:$D,0))*$H161),""))</f>
        <v/>
      </c>
      <c r="N161" s="65" t="str">
        <f>IF($C161="","",IFERROR(IF(INDEX('Прайс-лист_Usystems'!$W:$W,MATCH($C161+0,'Прайс-лист_Usystems'!$D:$D,0))=0,"",INDEX('Прайс-лист_Usystems'!$W:$W,MATCH($C161+0,'Прайс-лист_Usystems'!$D:$D,0))*$H161),""))</f>
        <v/>
      </c>
    </row>
    <row r="162" spans="2:14" x14ac:dyDescent="0.5">
      <c r="B162" s="35"/>
      <c r="C162" s="40" t="str" cm="1">
        <f t="array" ref="C162">IF($B162="","",IFERROR(IFERROR(_xlfn.SWITCH(INDEX('Прайс-лист_Usystems'!$R:$R,MATCH($B162+0,'Прайс-лист_Usystems'!$D:$D,0)),"Регулярный ассортимент",B162,"Под заказ",B162,"Ограниченно доступен в пределах складских остатков",B162,IFERROR(INDEX('Прайс-лист_Usystems'!D:D,MATCH("*"&amp;B162+0&amp;"*",'Прайс-лист_Usystems'!S:S,0)),INDEX('Прайс-лист_Usystems'!D:D,MATCH(B162+0,'Прайс-лист_Usystems'!S:S,0)))),IFERROR(INDEX('Прайс-лист_Usystems'!D:D,MATCH("*"&amp;B162+0&amp;"*",'Прайс-лист_Usystems'!S:S,0)),INDEX('Прайс-лист_Usystems'!D:D,MATCH(B162+0,'Прайс-лист_Usystems'!S:S,0)))),""))</f>
        <v/>
      </c>
      <c r="D162" s="28" t="str">
        <f>IF($C162="","",IFERROR(INDEX('Прайс-лист_Usystems'!$E:$E,MATCH($C162+0,'Прайс-лист_Usystems'!$D:$D,0)),""))</f>
        <v/>
      </c>
      <c r="E162" s="28" t="str">
        <f>IF($C162="","",IFERROR(INDEX('Прайс-лист_Usystems'!$F:$F,MATCH($C162+0,'Прайс-лист_Usystems'!$D:$D,0)),""))</f>
        <v/>
      </c>
      <c r="F162" s="29" t="str">
        <f>IF($C162="","",IFERROR(INDEX('Прайс-лист_Usystems'!$I:$I,MATCH($C162+0,'Прайс-лист_Usystems'!$D:$D,0)),""))</f>
        <v/>
      </c>
      <c r="G162" s="34"/>
      <c r="H162" s="29" t="str">
        <f>IF($C162="","",IFERROR(ROUNDUP(G162/INDEX('Прайс-лист_Usystems'!$X:$X,MATCH($C162+0,'Прайс-лист_Usystems'!$D:$D,0)),0)*INDEX('Прайс-лист_Usystems'!$X:$X,MATCH($C162+0,'Прайс-лист_Usystems'!$D:$D,0)),""))</f>
        <v/>
      </c>
      <c r="I162" s="62" t="str">
        <f>IF($C162="","",IFERROR(INDEX('Прайс-лист_Usystems'!$K:$K,MATCH($C162+0,'Прайс-лист_Usystems'!$D:$D,0)),""))</f>
        <v/>
      </c>
      <c r="J162" s="36"/>
      <c r="K162" s="32" t="str">
        <f t="shared" si="4"/>
        <v/>
      </c>
      <c r="L162" s="31" t="str">
        <f t="shared" si="5"/>
        <v/>
      </c>
      <c r="M162" s="65" t="str">
        <f>IF($C162="","",IFERROR(IF(INDEX('Прайс-лист_Usystems'!$V:$V,MATCH($C162+0,'Прайс-лист_Usystems'!$D:$D,0))=0,"",INDEX('Прайс-лист_Usystems'!$V:$V,MATCH($C162+0,'Прайс-лист_Usystems'!$D:$D,0))*$H162),""))</f>
        <v/>
      </c>
      <c r="N162" s="65" t="str">
        <f>IF($C162="","",IFERROR(IF(INDEX('Прайс-лист_Usystems'!$W:$W,MATCH($C162+0,'Прайс-лист_Usystems'!$D:$D,0))=0,"",INDEX('Прайс-лист_Usystems'!$W:$W,MATCH($C162+0,'Прайс-лист_Usystems'!$D:$D,0))*$H162),""))</f>
        <v/>
      </c>
    </row>
    <row r="163" spans="2:14" x14ac:dyDescent="0.5">
      <c r="B163" s="35"/>
      <c r="C163" s="40" t="str" cm="1">
        <f t="array" ref="C163">IF($B163="","",IFERROR(IFERROR(_xlfn.SWITCH(INDEX('Прайс-лист_Usystems'!$R:$R,MATCH($B163+0,'Прайс-лист_Usystems'!$D:$D,0)),"Регулярный ассортимент",B163,"Под заказ",B163,"Ограниченно доступен в пределах складских остатков",B163,IFERROR(INDEX('Прайс-лист_Usystems'!D:D,MATCH("*"&amp;B163+0&amp;"*",'Прайс-лист_Usystems'!S:S,0)),INDEX('Прайс-лист_Usystems'!D:D,MATCH(B163+0,'Прайс-лист_Usystems'!S:S,0)))),IFERROR(INDEX('Прайс-лист_Usystems'!D:D,MATCH("*"&amp;B163+0&amp;"*",'Прайс-лист_Usystems'!S:S,0)),INDEX('Прайс-лист_Usystems'!D:D,MATCH(B163+0,'Прайс-лист_Usystems'!S:S,0)))),""))</f>
        <v/>
      </c>
      <c r="D163" s="28" t="str">
        <f>IF($C163="","",IFERROR(INDEX('Прайс-лист_Usystems'!$E:$E,MATCH($C163+0,'Прайс-лист_Usystems'!$D:$D,0)),""))</f>
        <v/>
      </c>
      <c r="E163" s="28" t="str">
        <f>IF($C163="","",IFERROR(INDEX('Прайс-лист_Usystems'!$F:$F,MATCH($C163+0,'Прайс-лист_Usystems'!$D:$D,0)),""))</f>
        <v/>
      </c>
      <c r="F163" s="29" t="str">
        <f>IF($C163="","",IFERROR(INDEX('Прайс-лист_Usystems'!$I:$I,MATCH($C163+0,'Прайс-лист_Usystems'!$D:$D,0)),""))</f>
        <v/>
      </c>
      <c r="G163" s="34"/>
      <c r="H163" s="29" t="str">
        <f>IF($C163="","",IFERROR(ROUNDUP(G163/INDEX('Прайс-лист_Usystems'!$X:$X,MATCH($C163+0,'Прайс-лист_Usystems'!$D:$D,0)),0)*INDEX('Прайс-лист_Usystems'!$X:$X,MATCH($C163+0,'Прайс-лист_Usystems'!$D:$D,0)),""))</f>
        <v/>
      </c>
      <c r="I163" s="62" t="str">
        <f>IF($C163="","",IFERROR(INDEX('Прайс-лист_Usystems'!$K:$K,MATCH($C163+0,'Прайс-лист_Usystems'!$D:$D,0)),""))</f>
        <v/>
      </c>
      <c r="J163" s="36"/>
      <c r="K163" s="32" t="str">
        <f t="shared" si="4"/>
        <v/>
      </c>
      <c r="L163" s="31" t="str">
        <f t="shared" si="5"/>
        <v/>
      </c>
      <c r="M163" s="65" t="str">
        <f>IF($C163="","",IFERROR(IF(INDEX('Прайс-лист_Usystems'!$V:$V,MATCH($C163+0,'Прайс-лист_Usystems'!$D:$D,0))=0,"",INDEX('Прайс-лист_Usystems'!$V:$V,MATCH($C163+0,'Прайс-лист_Usystems'!$D:$D,0))*$H163),""))</f>
        <v/>
      </c>
      <c r="N163" s="65" t="str">
        <f>IF($C163="","",IFERROR(IF(INDEX('Прайс-лист_Usystems'!$W:$W,MATCH($C163+0,'Прайс-лист_Usystems'!$D:$D,0))=0,"",INDEX('Прайс-лист_Usystems'!$W:$W,MATCH($C163+0,'Прайс-лист_Usystems'!$D:$D,0))*$H163),""))</f>
        <v/>
      </c>
    </row>
    <row r="164" spans="2:14" x14ac:dyDescent="0.5">
      <c r="B164" s="35"/>
      <c r="C164" s="40" t="str" cm="1">
        <f t="array" ref="C164">IF($B164="","",IFERROR(IFERROR(_xlfn.SWITCH(INDEX('Прайс-лист_Usystems'!$R:$R,MATCH($B164+0,'Прайс-лист_Usystems'!$D:$D,0)),"Регулярный ассортимент",B164,"Под заказ",B164,"Ограниченно доступен в пределах складских остатков",B164,IFERROR(INDEX('Прайс-лист_Usystems'!D:D,MATCH("*"&amp;B164+0&amp;"*",'Прайс-лист_Usystems'!S:S,0)),INDEX('Прайс-лист_Usystems'!D:D,MATCH(B164+0,'Прайс-лист_Usystems'!S:S,0)))),IFERROR(INDEX('Прайс-лист_Usystems'!D:D,MATCH("*"&amp;B164+0&amp;"*",'Прайс-лист_Usystems'!S:S,0)),INDEX('Прайс-лист_Usystems'!D:D,MATCH(B164+0,'Прайс-лист_Usystems'!S:S,0)))),""))</f>
        <v/>
      </c>
      <c r="D164" s="28" t="str">
        <f>IF($C164="","",IFERROR(INDEX('Прайс-лист_Usystems'!$E:$E,MATCH($C164+0,'Прайс-лист_Usystems'!$D:$D,0)),""))</f>
        <v/>
      </c>
      <c r="E164" s="28" t="str">
        <f>IF($C164="","",IFERROR(INDEX('Прайс-лист_Usystems'!$F:$F,MATCH($C164+0,'Прайс-лист_Usystems'!$D:$D,0)),""))</f>
        <v/>
      </c>
      <c r="F164" s="29" t="str">
        <f>IF($C164="","",IFERROR(INDEX('Прайс-лист_Usystems'!$I:$I,MATCH($C164+0,'Прайс-лист_Usystems'!$D:$D,0)),""))</f>
        <v/>
      </c>
      <c r="G164" s="34"/>
      <c r="H164" s="29" t="str">
        <f>IF($C164="","",IFERROR(ROUNDUP(G164/INDEX('Прайс-лист_Usystems'!$X:$X,MATCH($C164+0,'Прайс-лист_Usystems'!$D:$D,0)),0)*INDEX('Прайс-лист_Usystems'!$X:$X,MATCH($C164+0,'Прайс-лист_Usystems'!$D:$D,0)),""))</f>
        <v/>
      </c>
      <c r="I164" s="62" t="str">
        <f>IF($C164="","",IFERROR(INDEX('Прайс-лист_Usystems'!$K:$K,MATCH($C164+0,'Прайс-лист_Usystems'!$D:$D,0)),""))</f>
        <v/>
      </c>
      <c r="J164" s="36"/>
      <c r="K164" s="32" t="str">
        <f t="shared" si="4"/>
        <v/>
      </c>
      <c r="L164" s="31" t="str">
        <f t="shared" si="5"/>
        <v/>
      </c>
      <c r="M164" s="65" t="str">
        <f>IF($C164="","",IFERROR(IF(INDEX('Прайс-лист_Usystems'!$V:$V,MATCH($C164+0,'Прайс-лист_Usystems'!$D:$D,0))=0,"",INDEX('Прайс-лист_Usystems'!$V:$V,MATCH($C164+0,'Прайс-лист_Usystems'!$D:$D,0))*$H164),""))</f>
        <v/>
      </c>
      <c r="N164" s="65" t="str">
        <f>IF($C164="","",IFERROR(IF(INDEX('Прайс-лист_Usystems'!$W:$W,MATCH($C164+0,'Прайс-лист_Usystems'!$D:$D,0))=0,"",INDEX('Прайс-лист_Usystems'!$W:$W,MATCH($C164+0,'Прайс-лист_Usystems'!$D:$D,0))*$H164),""))</f>
        <v/>
      </c>
    </row>
    <row r="165" spans="2:14" x14ac:dyDescent="0.5">
      <c r="B165" s="35"/>
      <c r="C165" s="40" t="str" cm="1">
        <f t="array" ref="C165">IF($B165="","",IFERROR(IFERROR(_xlfn.SWITCH(INDEX('Прайс-лист_Usystems'!$R:$R,MATCH($B165+0,'Прайс-лист_Usystems'!$D:$D,0)),"Регулярный ассортимент",B165,"Под заказ",B165,"Ограниченно доступен в пределах складских остатков",B165,IFERROR(INDEX('Прайс-лист_Usystems'!D:D,MATCH("*"&amp;B165+0&amp;"*",'Прайс-лист_Usystems'!S:S,0)),INDEX('Прайс-лист_Usystems'!D:D,MATCH(B165+0,'Прайс-лист_Usystems'!S:S,0)))),IFERROR(INDEX('Прайс-лист_Usystems'!D:D,MATCH("*"&amp;B165+0&amp;"*",'Прайс-лист_Usystems'!S:S,0)),INDEX('Прайс-лист_Usystems'!D:D,MATCH(B165+0,'Прайс-лист_Usystems'!S:S,0)))),""))</f>
        <v/>
      </c>
      <c r="D165" s="28" t="str">
        <f>IF($C165="","",IFERROR(INDEX('Прайс-лист_Usystems'!$E:$E,MATCH($C165+0,'Прайс-лист_Usystems'!$D:$D,0)),""))</f>
        <v/>
      </c>
      <c r="E165" s="28" t="str">
        <f>IF($C165="","",IFERROR(INDEX('Прайс-лист_Usystems'!$F:$F,MATCH($C165+0,'Прайс-лист_Usystems'!$D:$D,0)),""))</f>
        <v/>
      </c>
      <c r="F165" s="29" t="str">
        <f>IF($C165="","",IFERROR(INDEX('Прайс-лист_Usystems'!$I:$I,MATCH($C165+0,'Прайс-лист_Usystems'!$D:$D,0)),""))</f>
        <v/>
      </c>
      <c r="G165" s="34"/>
      <c r="H165" s="29" t="str">
        <f>IF($C165="","",IFERROR(ROUNDUP(G165/INDEX('Прайс-лист_Usystems'!$X:$X,MATCH($C165+0,'Прайс-лист_Usystems'!$D:$D,0)),0)*INDEX('Прайс-лист_Usystems'!$X:$X,MATCH($C165+0,'Прайс-лист_Usystems'!$D:$D,0)),""))</f>
        <v/>
      </c>
      <c r="I165" s="62" t="str">
        <f>IF($C165="","",IFERROR(INDEX('Прайс-лист_Usystems'!$K:$K,MATCH($C165+0,'Прайс-лист_Usystems'!$D:$D,0)),""))</f>
        <v/>
      </c>
      <c r="J165" s="36"/>
      <c r="K165" s="32" t="str">
        <f t="shared" si="4"/>
        <v/>
      </c>
      <c r="L165" s="31" t="str">
        <f t="shared" si="5"/>
        <v/>
      </c>
      <c r="M165" s="65" t="str">
        <f>IF($C165="","",IFERROR(IF(INDEX('Прайс-лист_Usystems'!$V:$V,MATCH($C165+0,'Прайс-лист_Usystems'!$D:$D,0))=0,"",INDEX('Прайс-лист_Usystems'!$V:$V,MATCH($C165+0,'Прайс-лист_Usystems'!$D:$D,0))*$H165),""))</f>
        <v/>
      </c>
      <c r="N165" s="65" t="str">
        <f>IF($C165="","",IFERROR(IF(INDEX('Прайс-лист_Usystems'!$W:$W,MATCH($C165+0,'Прайс-лист_Usystems'!$D:$D,0))=0,"",INDEX('Прайс-лист_Usystems'!$W:$W,MATCH($C165+0,'Прайс-лист_Usystems'!$D:$D,0))*$H165),""))</f>
        <v/>
      </c>
    </row>
    <row r="166" spans="2:14" x14ac:dyDescent="0.5">
      <c r="B166" s="35"/>
      <c r="C166" s="40" t="str" cm="1">
        <f t="array" ref="C166">IF($B166="","",IFERROR(IFERROR(_xlfn.SWITCH(INDEX('Прайс-лист_Usystems'!$R:$R,MATCH($B166+0,'Прайс-лист_Usystems'!$D:$D,0)),"Регулярный ассортимент",B166,"Под заказ",B166,"Ограниченно доступен в пределах складских остатков",B166,IFERROR(INDEX('Прайс-лист_Usystems'!D:D,MATCH("*"&amp;B166+0&amp;"*",'Прайс-лист_Usystems'!S:S,0)),INDEX('Прайс-лист_Usystems'!D:D,MATCH(B166+0,'Прайс-лист_Usystems'!S:S,0)))),IFERROR(INDEX('Прайс-лист_Usystems'!D:D,MATCH("*"&amp;B166+0&amp;"*",'Прайс-лист_Usystems'!S:S,0)),INDEX('Прайс-лист_Usystems'!D:D,MATCH(B166+0,'Прайс-лист_Usystems'!S:S,0)))),""))</f>
        <v/>
      </c>
      <c r="D166" s="28" t="str">
        <f>IF($C166="","",IFERROR(INDEX('Прайс-лист_Usystems'!$E:$E,MATCH($C166+0,'Прайс-лист_Usystems'!$D:$D,0)),""))</f>
        <v/>
      </c>
      <c r="E166" s="28" t="str">
        <f>IF($C166="","",IFERROR(INDEX('Прайс-лист_Usystems'!$F:$F,MATCH($C166+0,'Прайс-лист_Usystems'!$D:$D,0)),""))</f>
        <v/>
      </c>
      <c r="F166" s="29" t="str">
        <f>IF($C166="","",IFERROR(INDEX('Прайс-лист_Usystems'!$I:$I,MATCH($C166+0,'Прайс-лист_Usystems'!$D:$D,0)),""))</f>
        <v/>
      </c>
      <c r="G166" s="34"/>
      <c r="H166" s="29" t="str">
        <f>IF($C166="","",IFERROR(ROUNDUP(G166/INDEX('Прайс-лист_Usystems'!$X:$X,MATCH($C166+0,'Прайс-лист_Usystems'!$D:$D,0)),0)*INDEX('Прайс-лист_Usystems'!$X:$X,MATCH($C166+0,'Прайс-лист_Usystems'!$D:$D,0)),""))</f>
        <v/>
      </c>
      <c r="I166" s="62" t="str">
        <f>IF($C166="","",IFERROR(INDEX('Прайс-лист_Usystems'!$K:$K,MATCH($C166+0,'Прайс-лист_Usystems'!$D:$D,0)),""))</f>
        <v/>
      </c>
      <c r="J166" s="36"/>
      <c r="K166" s="32" t="str">
        <f t="shared" si="4"/>
        <v/>
      </c>
      <c r="L166" s="31" t="str">
        <f t="shared" si="5"/>
        <v/>
      </c>
      <c r="M166" s="65" t="str">
        <f>IF($C166="","",IFERROR(IF(INDEX('Прайс-лист_Usystems'!$V:$V,MATCH($C166+0,'Прайс-лист_Usystems'!$D:$D,0))=0,"",INDEX('Прайс-лист_Usystems'!$V:$V,MATCH($C166+0,'Прайс-лист_Usystems'!$D:$D,0))*$H166),""))</f>
        <v/>
      </c>
      <c r="N166" s="65" t="str">
        <f>IF($C166="","",IFERROR(IF(INDEX('Прайс-лист_Usystems'!$W:$W,MATCH($C166+0,'Прайс-лист_Usystems'!$D:$D,0))=0,"",INDEX('Прайс-лист_Usystems'!$W:$W,MATCH($C166+0,'Прайс-лист_Usystems'!$D:$D,0))*$H166),""))</f>
        <v/>
      </c>
    </row>
    <row r="167" spans="2:14" x14ac:dyDescent="0.5">
      <c r="B167" s="35"/>
      <c r="C167" s="40" t="str" cm="1">
        <f t="array" ref="C167">IF($B167="","",IFERROR(IFERROR(_xlfn.SWITCH(INDEX('Прайс-лист_Usystems'!$R:$R,MATCH($B167+0,'Прайс-лист_Usystems'!$D:$D,0)),"Регулярный ассортимент",B167,"Под заказ",B167,"Ограниченно доступен в пределах складских остатков",B167,IFERROR(INDEX('Прайс-лист_Usystems'!D:D,MATCH("*"&amp;B167+0&amp;"*",'Прайс-лист_Usystems'!S:S,0)),INDEX('Прайс-лист_Usystems'!D:D,MATCH(B167+0,'Прайс-лист_Usystems'!S:S,0)))),IFERROR(INDEX('Прайс-лист_Usystems'!D:D,MATCH("*"&amp;B167+0&amp;"*",'Прайс-лист_Usystems'!S:S,0)),INDEX('Прайс-лист_Usystems'!D:D,MATCH(B167+0,'Прайс-лист_Usystems'!S:S,0)))),""))</f>
        <v/>
      </c>
      <c r="D167" s="28" t="str">
        <f>IF($C167="","",IFERROR(INDEX('Прайс-лист_Usystems'!$E:$E,MATCH($C167+0,'Прайс-лист_Usystems'!$D:$D,0)),""))</f>
        <v/>
      </c>
      <c r="E167" s="28" t="str">
        <f>IF($C167="","",IFERROR(INDEX('Прайс-лист_Usystems'!$F:$F,MATCH($C167+0,'Прайс-лист_Usystems'!$D:$D,0)),""))</f>
        <v/>
      </c>
      <c r="F167" s="29" t="str">
        <f>IF($C167="","",IFERROR(INDEX('Прайс-лист_Usystems'!$I:$I,MATCH($C167+0,'Прайс-лист_Usystems'!$D:$D,0)),""))</f>
        <v/>
      </c>
      <c r="G167" s="34"/>
      <c r="H167" s="29" t="str">
        <f>IF($C167="","",IFERROR(ROUNDUP(G167/INDEX('Прайс-лист_Usystems'!$X:$X,MATCH($C167+0,'Прайс-лист_Usystems'!$D:$D,0)),0)*INDEX('Прайс-лист_Usystems'!$X:$X,MATCH($C167+0,'Прайс-лист_Usystems'!$D:$D,0)),""))</f>
        <v/>
      </c>
      <c r="I167" s="62" t="str">
        <f>IF($C167="","",IFERROR(INDEX('Прайс-лист_Usystems'!$K:$K,MATCH($C167+0,'Прайс-лист_Usystems'!$D:$D,0)),""))</f>
        <v/>
      </c>
      <c r="J167" s="36"/>
      <c r="K167" s="32" t="str">
        <f t="shared" si="4"/>
        <v/>
      </c>
      <c r="L167" s="31" t="str">
        <f t="shared" si="5"/>
        <v/>
      </c>
      <c r="M167" s="65" t="str">
        <f>IF($C167="","",IFERROR(IF(INDEX('Прайс-лист_Usystems'!$V:$V,MATCH($C167+0,'Прайс-лист_Usystems'!$D:$D,0))=0,"",INDEX('Прайс-лист_Usystems'!$V:$V,MATCH($C167+0,'Прайс-лист_Usystems'!$D:$D,0))*$H167),""))</f>
        <v/>
      </c>
      <c r="N167" s="65" t="str">
        <f>IF($C167="","",IFERROR(IF(INDEX('Прайс-лист_Usystems'!$W:$W,MATCH($C167+0,'Прайс-лист_Usystems'!$D:$D,0))=0,"",INDEX('Прайс-лист_Usystems'!$W:$W,MATCH($C167+0,'Прайс-лист_Usystems'!$D:$D,0))*$H167),""))</f>
        <v/>
      </c>
    </row>
    <row r="168" spans="2:14" x14ac:dyDescent="0.5">
      <c r="B168" s="35"/>
      <c r="C168" s="40" t="str" cm="1">
        <f t="array" ref="C168">IF($B168="","",IFERROR(IFERROR(_xlfn.SWITCH(INDEX('Прайс-лист_Usystems'!$R:$R,MATCH($B168+0,'Прайс-лист_Usystems'!$D:$D,0)),"Регулярный ассортимент",B168,"Под заказ",B168,"Ограниченно доступен в пределах складских остатков",B168,IFERROR(INDEX('Прайс-лист_Usystems'!D:D,MATCH("*"&amp;B168+0&amp;"*",'Прайс-лист_Usystems'!S:S,0)),INDEX('Прайс-лист_Usystems'!D:D,MATCH(B168+0,'Прайс-лист_Usystems'!S:S,0)))),IFERROR(INDEX('Прайс-лист_Usystems'!D:D,MATCH("*"&amp;B168+0&amp;"*",'Прайс-лист_Usystems'!S:S,0)),INDEX('Прайс-лист_Usystems'!D:D,MATCH(B168+0,'Прайс-лист_Usystems'!S:S,0)))),""))</f>
        <v/>
      </c>
      <c r="D168" s="28" t="str">
        <f>IF($C168="","",IFERROR(INDEX('Прайс-лист_Usystems'!$E:$E,MATCH($C168+0,'Прайс-лист_Usystems'!$D:$D,0)),""))</f>
        <v/>
      </c>
      <c r="E168" s="28" t="str">
        <f>IF($C168="","",IFERROR(INDEX('Прайс-лист_Usystems'!$F:$F,MATCH($C168+0,'Прайс-лист_Usystems'!$D:$D,0)),""))</f>
        <v/>
      </c>
      <c r="F168" s="29" t="str">
        <f>IF($C168="","",IFERROR(INDEX('Прайс-лист_Usystems'!$I:$I,MATCH($C168+0,'Прайс-лист_Usystems'!$D:$D,0)),""))</f>
        <v/>
      </c>
      <c r="G168" s="34"/>
      <c r="H168" s="29" t="str">
        <f>IF($C168="","",IFERROR(ROUNDUP(G168/INDEX('Прайс-лист_Usystems'!$X:$X,MATCH($C168+0,'Прайс-лист_Usystems'!$D:$D,0)),0)*INDEX('Прайс-лист_Usystems'!$X:$X,MATCH($C168+0,'Прайс-лист_Usystems'!$D:$D,0)),""))</f>
        <v/>
      </c>
      <c r="I168" s="62" t="str">
        <f>IF($C168="","",IFERROR(INDEX('Прайс-лист_Usystems'!$K:$K,MATCH($C168+0,'Прайс-лист_Usystems'!$D:$D,0)),""))</f>
        <v/>
      </c>
      <c r="J168" s="36"/>
      <c r="K168" s="32" t="str">
        <f t="shared" si="4"/>
        <v/>
      </c>
      <c r="L168" s="31" t="str">
        <f t="shared" si="5"/>
        <v/>
      </c>
      <c r="M168" s="65" t="str">
        <f>IF($C168="","",IFERROR(IF(INDEX('Прайс-лист_Usystems'!$V:$V,MATCH($C168+0,'Прайс-лист_Usystems'!$D:$D,0))=0,"",INDEX('Прайс-лист_Usystems'!$V:$V,MATCH($C168+0,'Прайс-лист_Usystems'!$D:$D,0))*$H168),""))</f>
        <v/>
      </c>
      <c r="N168" s="65" t="str">
        <f>IF($C168="","",IFERROR(IF(INDEX('Прайс-лист_Usystems'!$W:$W,MATCH($C168+0,'Прайс-лист_Usystems'!$D:$D,0))=0,"",INDEX('Прайс-лист_Usystems'!$W:$W,MATCH($C168+0,'Прайс-лист_Usystems'!$D:$D,0))*$H168),""))</f>
        <v/>
      </c>
    </row>
    <row r="169" spans="2:14" x14ac:dyDescent="0.5">
      <c r="B169" s="35"/>
      <c r="C169" s="40" t="str" cm="1">
        <f t="array" ref="C169">IF($B169="","",IFERROR(IFERROR(_xlfn.SWITCH(INDEX('Прайс-лист_Usystems'!$R:$R,MATCH($B169+0,'Прайс-лист_Usystems'!$D:$D,0)),"Регулярный ассортимент",B169,"Под заказ",B169,"Ограниченно доступен в пределах складских остатков",B169,IFERROR(INDEX('Прайс-лист_Usystems'!D:D,MATCH("*"&amp;B169+0&amp;"*",'Прайс-лист_Usystems'!S:S,0)),INDEX('Прайс-лист_Usystems'!D:D,MATCH(B169+0,'Прайс-лист_Usystems'!S:S,0)))),IFERROR(INDEX('Прайс-лист_Usystems'!D:D,MATCH("*"&amp;B169+0&amp;"*",'Прайс-лист_Usystems'!S:S,0)),INDEX('Прайс-лист_Usystems'!D:D,MATCH(B169+0,'Прайс-лист_Usystems'!S:S,0)))),""))</f>
        <v/>
      </c>
      <c r="D169" s="28" t="str">
        <f>IF($C169="","",IFERROR(INDEX('Прайс-лист_Usystems'!$E:$E,MATCH($C169+0,'Прайс-лист_Usystems'!$D:$D,0)),""))</f>
        <v/>
      </c>
      <c r="E169" s="28" t="str">
        <f>IF($C169="","",IFERROR(INDEX('Прайс-лист_Usystems'!$F:$F,MATCH($C169+0,'Прайс-лист_Usystems'!$D:$D,0)),""))</f>
        <v/>
      </c>
      <c r="F169" s="29" t="str">
        <f>IF($C169="","",IFERROR(INDEX('Прайс-лист_Usystems'!$I:$I,MATCH($C169+0,'Прайс-лист_Usystems'!$D:$D,0)),""))</f>
        <v/>
      </c>
      <c r="G169" s="34"/>
      <c r="H169" s="29" t="str">
        <f>IF($C169="","",IFERROR(ROUNDUP(G169/INDEX('Прайс-лист_Usystems'!$X:$X,MATCH($C169+0,'Прайс-лист_Usystems'!$D:$D,0)),0)*INDEX('Прайс-лист_Usystems'!$X:$X,MATCH($C169+0,'Прайс-лист_Usystems'!$D:$D,0)),""))</f>
        <v/>
      </c>
      <c r="I169" s="62" t="str">
        <f>IF($C169="","",IFERROR(INDEX('Прайс-лист_Usystems'!$K:$K,MATCH($C169+0,'Прайс-лист_Usystems'!$D:$D,0)),""))</f>
        <v/>
      </c>
      <c r="J169" s="36"/>
      <c r="K169" s="32" t="str">
        <f t="shared" si="4"/>
        <v/>
      </c>
      <c r="L169" s="31" t="str">
        <f t="shared" si="5"/>
        <v/>
      </c>
      <c r="M169" s="65" t="str">
        <f>IF($C169="","",IFERROR(IF(INDEX('Прайс-лист_Usystems'!$V:$V,MATCH($C169+0,'Прайс-лист_Usystems'!$D:$D,0))=0,"",INDEX('Прайс-лист_Usystems'!$V:$V,MATCH($C169+0,'Прайс-лист_Usystems'!$D:$D,0))*$H169),""))</f>
        <v/>
      </c>
      <c r="N169" s="65" t="str">
        <f>IF($C169="","",IFERROR(IF(INDEX('Прайс-лист_Usystems'!$W:$W,MATCH($C169+0,'Прайс-лист_Usystems'!$D:$D,0))=0,"",INDEX('Прайс-лист_Usystems'!$W:$W,MATCH($C169+0,'Прайс-лист_Usystems'!$D:$D,0))*$H169),""))</f>
        <v/>
      </c>
    </row>
    <row r="170" spans="2:14" x14ac:dyDescent="0.5">
      <c r="B170" s="35"/>
      <c r="C170" s="40" t="str" cm="1">
        <f t="array" ref="C170">IF($B170="","",IFERROR(IFERROR(_xlfn.SWITCH(INDEX('Прайс-лист_Usystems'!$R:$R,MATCH($B170+0,'Прайс-лист_Usystems'!$D:$D,0)),"Регулярный ассортимент",B170,"Под заказ",B170,"Ограниченно доступен в пределах складских остатков",B170,IFERROR(INDEX('Прайс-лист_Usystems'!D:D,MATCH("*"&amp;B170+0&amp;"*",'Прайс-лист_Usystems'!S:S,0)),INDEX('Прайс-лист_Usystems'!D:D,MATCH(B170+0,'Прайс-лист_Usystems'!S:S,0)))),IFERROR(INDEX('Прайс-лист_Usystems'!D:D,MATCH("*"&amp;B170+0&amp;"*",'Прайс-лист_Usystems'!S:S,0)),INDEX('Прайс-лист_Usystems'!D:D,MATCH(B170+0,'Прайс-лист_Usystems'!S:S,0)))),""))</f>
        <v/>
      </c>
      <c r="D170" s="28" t="str">
        <f>IF($C170="","",IFERROR(INDEX('Прайс-лист_Usystems'!$E:$E,MATCH($C170+0,'Прайс-лист_Usystems'!$D:$D,0)),""))</f>
        <v/>
      </c>
      <c r="E170" s="28" t="str">
        <f>IF($C170="","",IFERROR(INDEX('Прайс-лист_Usystems'!$F:$F,MATCH($C170+0,'Прайс-лист_Usystems'!$D:$D,0)),""))</f>
        <v/>
      </c>
      <c r="F170" s="29" t="str">
        <f>IF($C170="","",IFERROR(INDEX('Прайс-лист_Usystems'!$I:$I,MATCH($C170+0,'Прайс-лист_Usystems'!$D:$D,0)),""))</f>
        <v/>
      </c>
      <c r="G170" s="34"/>
      <c r="H170" s="29" t="str">
        <f>IF($C170="","",IFERROR(ROUNDUP(G170/INDEX('Прайс-лист_Usystems'!$X:$X,MATCH($C170+0,'Прайс-лист_Usystems'!$D:$D,0)),0)*INDEX('Прайс-лист_Usystems'!$X:$X,MATCH($C170+0,'Прайс-лист_Usystems'!$D:$D,0)),""))</f>
        <v/>
      </c>
      <c r="I170" s="62" t="str">
        <f>IF($C170="","",IFERROR(INDEX('Прайс-лист_Usystems'!$K:$K,MATCH($C170+0,'Прайс-лист_Usystems'!$D:$D,0)),""))</f>
        <v/>
      </c>
      <c r="J170" s="36"/>
      <c r="K170" s="32" t="str">
        <f t="shared" si="4"/>
        <v/>
      </c>
      <c r="L170" s="31" t="str">
        <f t="shared" si="5"/>
        <v/>
      </c>
      <c r="M170" s="65" t="str">
        <f>IF($C170="","",IFERROR(IF(INDEX('Прайс-лист_Usystems'!$V:$V,MATCH($C170+0,'Прайс-лист_Usystems'!$D:$D,0))=0,"",INDEX('Прайс-лист_Usystems'!$V:$V,MATCH($C170+0,'Прайс-лист_Usystems'!$D:$D,0))*$H170),""))</f>
        <v/>
      </c>
      <c r="N170" s="65" t="str">
        <f>IF($C170="","",IFERROR(IF(INDEX('Прайс-лист_Usystems'!$W:$W,MATCH($C170+0,'Прайс-лист_Usystems'!$D:$D,0))=0,"",INDEX('Прайс-лист_Usystems'!$W:$W,MATCH($C170+0,'Прайс-лист_Usystems'!$D:$D,0))*$H170),""))</f>
        <v/>
      </c>
    </row>
    <row r="171" spans="2:14" x14ac:dyDescent="0.5">
      <c r="B171" s="35"/>
      <c r="C171" s="40" t="str" cm="1">
        <f t="array" ref="C171">IF($B171="","",IFERROR(IFERROR(_xlfn.SWITCH(INDEX('Прайс-лист_Usystems'!$R:$R,MATCH($B171+0,'Прайс-лист_Usystems'!$D:$D,0)),"Регулярный ассортимент",B171,"Под заказ",B171,"Ограниченно доступен в пределах складских остатков",B171,IFERROR(INDEX('Прайс-лист_Usystems'!D:D,MATCH("*"&amp;B171+0&amp;"*",'Прайс-лист_Usystems'!S:S,0)),INDEX('Прайс-лист_Usystems'!D:D,MATCH(B171+0,'Прайс-лист_Usystems'!S:S,0)))),IFERROR(INDEX('Прайс-лист_Usystems'!D:D,MATCH("*"&amp;B171+0&amp;"*",'Прайс-лист_Usystems'!S:S,0)),INDEX('Прайс-лист_Usystems'!D:D,MATCH(B171+0,'Прайс-лист_Usystems'!S:S,0)))),""))</f>
        <v/>
      </c>
      <c r="D171" s="28" t="str">
        <f>IF($C171="","",IFERROR(INDEX('Прайс-лист_Usystems'!$E:$E,MATCH($C171+0,'Прайс-лист_Usystems'!$D:$D,0)),""))</f>
        <v/>
      </c>
      <c r="E171" s="28" t="str">
        <f>IF($C171="","",IFERROR(INDEX('Прайс-лист_Usystems'!$F:$F,MATCH($C171+0,'Прайс-лист_Usystems'!$D:$D,0)),""))</f>
        <v/>
      </c>
      <c r="F171" s="29" t="str">
        <f>IF($C171="","",IFERROR(INDEX('Прайс-лист_Usystems'!$I:$I,MATCH($C171+0,'Прайс-лист_Usystems'!$D:$D,0)),""))</f>
        <v/>
      </c>
      <c r="G171" s="34"/>
      <c r="H171" s="29" t="str">
        <f>IF($C171="","",IFERROR(ROUNDUP(G171/INDEX('Прайс-лист_Usystems'!$X:$X,MATCH($C171+0,'Прайс-лист_Usystems'!$D:$D,0)),0)*INDEX('Прайс-лист_Usystems'!$X:$X,MATCH($C171+0,'Прайс-лист_Usystems'!$D:$D,0)),""))</f>
        <v/>
      </c>
      <c r="I171" s="62" t="str">
        <f>IF($C171="","",IFERROR(INDEX('Прайс-лист_Usystems'!$K:$K,MATCH($C171+0,'Прайс-лист_Usystems'!$D:$D,0)),""))</f>
        <v/>
      </c>
      <c r="J171" s="36"/>
      <c r="K171" s="32" t="str">
        <f t="shared" si="4"/>
        <v/>
      </c>
      <c r="L171" s="31" t="str">
        <f t="shared" si="5"/>
        <v/>
      </c>
      <c r="M171" s="65" t="str">
        <f>IF($C171="","",IFERROR(IF(INDEX('Прайс-лист_Usystems'!$V:$V,MATCH($C171+0,'Прайс-лист_Usystems'!$D:$D,0))=0,"",INDEX('Прайс-лист_Usystems'!$V:$V,MATCH($C171+0,'Прайс-лист_Usystems'!$D:$D,0))*$H171),""))</f>
        <v/>
      </c>
      <c r="N171" s="65" t="str">
        <f>IF($C171="","",IFERROR(IF(INDEX('Прайс-лист_Usystems'!$W:$W,MATCH($C171+0,'Прайс-лист_Usystems'!$D:$D,0))=0,"",INDEX('Прайс-лист_Usystems'!$W:$W,MATCH($C171+0,'Прайс-лист_Usystems'!$D:$D,0))*$H171),""))</f>
        <v/>
      </c>
    </row>
    <row r="172" spans="2:14" x14ac:dyDescent="0.5">
      <c r="B172" s="35"/>
      <c r="C172" s="40" t="str" cm="1">
        <f t="array" ref="C172">IF($B172="","",IFERROR(IFERROR(_xlfn.SWITCH(INDEX('Прайс-лист_Usystems'!$R:$R,MATCH($B172+0,'Прайс-лист_Usystems'!$D:$D,0)),"Регулярный ассортимент",B172,"Под заказ",B172,"Ограниченно доступен в пределах складских остатков",B172,IFERROR(INDEX('Прайс-лист_Usystems'!D:D,MATCH("*"&amp;B172+0&amp;"*",'Прайс-лист_Usystems'!S:S,0)),INDEX('Прайс-лист_Usystems'!D:D,MATCH(B172+0,'Прайс-лист_Usystems'!S:S,0)))),IFERROR(INDEX('Прайс-лист_Usystems'!D:D,MATCH("*"&amp;B172+0&amp;"*",'Прайс-лист_Usystems'!S:S,0)),INDEX('Прайс-лист_Usystems'!D:D,MATCH(B172+0,'Прайс-лист_Usystems'!S:S,0)))),""))</f>
        <v/>
      </c>
      <c r="D172" s="28" t="str">
        <f>IF($C172="","",IFERROR(INDEX('Прайс-лист_Usystems'!$E:$E,MATCH($C172+0,'Прайс-лист_Usystems'!$D:$D,0)),""))</f>
        <v/>
      </c>
      <c r="E172" s="28" t="str">
        <f>IF($C172="","",IFERROR(INDEX('Прайс-лист_Usystems'!$F:$F,MATCH($C172+0,'Прайс-лист_Usystems'!$D:$D,0)),""))</f>
        <v/>
      </c>
      <c r="F172" s="29" t="str">
        <f>IF($C172="","",IFERROR(INDEX('Прайс-лист_Usystems'!$I:$I,MATCH($C172+0,'Прайс-лист_Usystems'!$D:$D,0)),""))</f>
        <v/>
      </c>
      <c r="G172" s="34"/>
      <c r="H172" s="29" t="str">
        <f>IF($C172="","",IFERROR(ROUNDUP(G172/INDEX('Прайс-лист_Usystems'!$X:$X,MATCH($C172+0,'Прайс-лист_Usystems'!$D:$D,0)),0)*INDEX('Прайс-лист_Usystems'!$X:$X,MATCH($C172+0,'Прайс-лист_Usystems'!$D:$D,0)),""))</f>
        <v/>
      </c>
      <c r="I172" s="62" t="str">
        <f>IF($C172="","",IFERROR(INDEX('Прайс-лист_Usystems'!$K:$K,MATCH($C172+0,'Прайс-лист_Usystems'!$D:$D,0)),""))</f>
        <v/>
      </c>
      <c r="J172" s="36"/>
      <c r="K172" s="32" t="str">
        <f t="shared" si="4"/>
        <v/>
      </c>
      <c r="L172" s="31" t="str">
        <f t="shared" si="5"/>
        <v/>
      </c>
      <c r="M172" s="65" t="str">
        <f>IF($C172="","",IFERROR(IF(INDEX('Прайс-лист_Usystems'!$V:$V,MATCH($C172+0,'Прайс-лист_Usystems'!$D:$D,0))=0,"",INDEX('Прайс-лист_Usystems'!$V:$V,MATCH($C172+0,'Прайс-лист_Usystems'!$D:$D,0))*$H172),""))</f>
        <v/>
      </c>
      <c r="N172" s="65" t="str">
        <f>IF($C172="","",IFERROR(IF(INDEX('Прайс-лист_Usystems'!$W:$W,MATCH($C172+0,'Прайс-лист_Usystems'!$D:$D,0))=0,"",INDEX('Прайс-лист_Usystems'!$W:$W,MATCH($C172+0,'Прайс-лист_Usystems'!$D:$D,0))*$H172),""))</f>
        <v/>
      </c>
    </row>
    <row r="173" spans="2:14" x14ac:dyDescent="0.5">
      <c r="B173" s="35"/>
      <c r="C173" s="40" t="str" cm="1">
        <f t="array" ref="C173">IF($B173="","",IFERROR(IFERROR(_xlfn.SWITCH(INDEX('Прайс-лист_Usystems'!$R:$R,MATCH($B173+0,'Прайс-лист_Usystems'!$D:$D,0)),"Регулярный ассортимент",B173,"Под заказ",B173,"Ограниченно доступен в пределах складских остатков",B173,IFERROR(INDEX('Прайс-лист_Usystems'!D:D,MATCH("*"&amp;B173+0&amp;"*",'Прайс-лист_Usystems'!S:S,0)),INDEX('Прайс-лист_Usystems'!D:D,MATCH(B173+0,'Прайс-лист_Usystems'!S:S,0)))),IFERROR(INDEX('Прайс-лист_Usystems'!D:D,MATCH("*"&amp;B173+0&amp;"*",'Прайс-лист_Usystems'!S:S,0)),INDEX('Прайс-лист_Usystems'!D:D,MATCH(B173+0,'Прайс-лист_Usystems'!S:S,0)))),""))</f>
        <v/>
      </c>
      <c r="D173" s="28" t="str">
        <f>IF($C173="","",IFERROR(INDEX('Прайс-лист_Usystems'!$E:$E,MATCH($C173+0,'Прайс-лист_Usystems'!$D:$D,0)),""))</f>
        <v/>
      </c>
      <c r="E173" s="28" t="str">
        <f>IF($C173="","",IFERROR(INDEX('Прайс-лист_Usystems'!$F:$F,MATCH($C173+0,'Прайс-лист_Usystems'!$D:$D,0)),""))</f>
        <v/>
      </c>
      <c r="F173" s="29" t="str">
        <f>IF($C173="","",IFERROR(INDEX('Прайс-лист_Usystems'!$I:$I,MATCH($C173+0,'Прайс-лист_Usystems'!$D:$D,0)),""))</f>
        <v/>
      </c>
      <c r="G173" s="34"/>
      <c r="H173" s="29" t="str">
        <f>IF($C173="","",IFERROR(ROUNDUP(G173/INDEX('Прайс-лист_Usystems'!$X:$X,MATCH($C173+0,'Прайс-лист_Usystems'!$D:$D,0)),0)*INDEX('Прайс-лист_Usystems'!$X:$X,MATCH($C173+0,'Прайс-лист_Usystems'!$D:$D,0)),""))</f>
        <v/>
      </c>
      <c r="I173" s="62" t="str">
        <f>IF($C173="","",IFERROR(INDEX('Прайс-лист_Usystems'!$K:$K,MATCH($C173+0,'Прайс-лист_Usystems'!$D:$D,0)),""))</f>
        <v/>
      </c>
      <c r="J173" s="36"/>
      <c r="K173" s="32" t="str">
        <f t="shared" si="4"/>
        <v/>
      </c>
      <c r="L173" s="31" t="str">
        <f t="shared" si="5"/>
        <v/>
      </c>
      <c r="M173" s="65" t="str">
        <f>IF($C173="","",IFERROR(IF(INDEX('Прайс-лист_Usystems'!$V:$V,MATCH($C173+0,'Прайс-лист_Usystems'!$D:$D,0))=0,"",INDEX('Прайс-лист_Usystems'!$V:$V,MATCH($C173+0,'Прайс-лист_Usystems'!$D:$D,0))*$H173),""))</f>
        <v/>
      </c>
      <c r="N173" s="65" t="str">
        <f>IF($C173="","",IFERROR(IF(INDEX('Прайс-лист_Usystems'!$W:$W,MATCH($C173+0,'Прайс-лист_Usystems'!$D:$D,0))=0,"",INDEX('Прайс-лист_Usystems'!$W:$W,MATCH($C173+0,'Прайс-лист_Usystems'!$D:$D,0))*$H173),""))</f>
        <v/>
      </c>
    </row>
    <row r="174" spans="2:14" x14ac:dyDescent="0.5">
      <c r="B174" s="35"/>
      <c r="C174" s="40" t="str" cm="1">
        <f t="array" ref="C174">IF($B174="","",IFERROR(IFERROR(_xlfn.SWITCH(INDEX('Прайс-лист_Usystems'!$R:$R,MATCH($B174+0,'Прайс-лист_Usystems'!$D:$D,0)),"Регулярный ассортимент",B174,"Под заказ",B174,"Ограниченно доступен в пределах складских остатков",B174,IFERROR(INDEX('Прайс-лист_Usystems'!D:D,MATCH("*"&amp;B174+0&amp;"*",'Прайс-лист_Usystems'!S:S,0)),INDEX('Прайс-лист_Usystems'!D:D,MATCH(B174+0,'Прайс-лист_Usystems'!S:S,0)))),IFERROR(INDEX('Прайс-лист_Usystems'!D:D,MATCH("*"&amp;B174+0&amp;"*",'Прайс-лист_Usystems'!S:S,0)),INDEX('Прайс-лист_Usystems'!D:D,MATCH(B174+0,'Прайс-лист_Usystems'!S:S,0)))),""))</f>
        <v/>
      </c>
      <c r="D174" s="28" t="str">
        <f>IF($C174="","",IFERROR(INDEX('Прайс-лист_Usystems'!$E:$E,MATCH($C174+0,'Прайс-лист_Usystems'!$D:$D,0)),""))</f>
        <v/>
      </c>
      <c r="E174" s="28" t="str">
        <f>IF($C174="","",IFERROR(INDEX('Прайс-лист_Usystems'!$F:$F,MATCH($C174+0,'Прайс-лист_Usystems'!$D:$D,0)),""))</f>
        <v/>
      </c>
      <c r="F174" s="29" t="str">
        <f>IF($C174="","",IFERROR(INDEX('Прайс-лист_Usystems'!$I:$I,MATCH($C174+0,'Прайс-лист_Usystems'!$D:$D,0)),""))</f>
        <v/>
      </c>
      <c r="G174" s="34"/>
      <c r="H174" s="29" t="str">
        <f>IF($C174="","",IFERROR(ROUNDUP(G174/INDEX('Прайс-лист_Usystems'!$X:$X,MATCH($C174+0,'Прайс-лист_Usystems'!$D:$D,0)),0)*INDEX('Прайс-лист_Usystems'!$X:$X,MATCH($C174+0,'Прайс-лист_Usystems'!$D:$D,0)),""))</f>
        <v/>
      </c>
      <c r="I174" s="62" t="str">
        <f>IF($C174="","",IFERROR(INDEX('Прайс-лист_Usystems'!$K:$K,MATCH($C174+0,'Прайс-лист_Usystems'!$D:$D,0)),""))</f>
        <v/>
      </c>
      <c r="J174" s="36"/>
      <c r="K174" s="32" t="str">
        <f t="shared" si="4"/>
        <v/>
      </c>
      <c r="L174" s="31" t="str">
        <f t="shared" si="5"/>
        <v/>
      </c>
      <c r="M174" s="65" t="str">
        <f>IF($C174="","",IFERROR(IF(INDEX('Прайс-лист_Usystems'!$V:$V,MATCH($C174+0,'Прайс-лист_Usystems'!$D:$D,0))=0,"",INDEX('Прайс-лист_Usystems'!$V:$V,MATCH($C174+0,'Прайс-лист_Usystems'!$D:$D,0))*$H174),""))</f>
        <v/>
      </c>
      <c r="N174" s="65" t="str">
        <f>IF($C174="","",IFERROR(IF(INDEX('Прайс-лист_Usystems'!$W:$W,MATCH($C174+0,'Прайс-лист_Usystems'!$D:$D,0))=0,"",INDEX('Прайс-лист_Usystems'!$W:$W,MATCH($C174+0,'Прайс-лист_Usystems'!$D:$D,0))*$H174),""))</f>
        <v/>
      </c>
    </row>
    <row r="175" spans="2:14" x14ac:dyDescent="0.5">
      <c r="B175" s="35"/>
      <c r="C175" s="40" t="str" cm="1">
        <f t="array" ref="C175">IF($B175="","",IFERROR(IFERROR(_xlfn.SWITCH(INDEX('Прайс-лист_Usystems'!$R:$R,MATCH($B175+0,'Прайс-лист_Usystems'!$D:$D,0)),"Регулярный ассортимент",B175,"Под заказ",B175,"Ограниченно доступен в пределах складских остатков",B175,IFERROR(INDEX('Прайс-лист_Usystems'!D:D,MATCH("*"&amp;B175+0&amp;"*",'Прайс-лист_Usystems'!S:S,0)),INDEX('Прайс-лист_Usystems'!D:D,MATCH(B175+0,'Прайс-лист_Usystems'!S:S,0)))),IFERROR(INDEX('Прайс-лист_Usystems'!D:D,MATCH("*"&amp;B175+0&amp;"*",'Прайс-лист_Usystems'!S:S,0)),INDEX('Прайс-лист_Usystems'!D:D,MATCH(B175+0,'Прайс-лист_Usystems'!S:S,0)))),""))</f>
        <v/>
      </c>
      <c r="D175" s="28" t="str">
        <f>IF($C175="","",IFERROR(INDEX('Прайс-лист_Usystems'!$E:$E,MATCH($C175+0,'Прайс-лист_Usystems'!$D:$D,0)),""))</f>
        <v/>
      </c>
      <c r="E175" s="28" t="str">
        <f>IF($C175="","",IFERROR(INDEX('Прайс-лист_Usystems'!$F:$F,MATCH($C175+0,'Прайс-лист_Usystems'!$D:$D,0)),""))</f>
        <v/>
      </c>
      <c r="F175" s="29" t="str">
        <f>IF($C175="","",IFERROR(INDEX('Прайс-лист_Usystems'!$I:$I,MATCH($C175+0,'Прайс-лист_Usystems'!$D:$D,0)),""))</f>
        <v/>
      </c>
      <c r="G175" s="34"/>
      <c r="H175" s="29" t="str">
        <f>IF($C175="","",IFERROR(ROUNDUP(G175/INDEX('Прайс-лист_Usystems'!$X:$X,MATCH($C175+0,'Прайс-лист_Usystems'!$D:$D,0)),0)*INDEX('Прайс-лист_Usystems'!$X:$X,MATCH($C175+0,'Прайс-лист_Usystems'!$D:$D,0)),""))</f>
        <v/>
      </c>
      <c r="I175" s="62" t="str">
        <f>IF($C175="","",IFERROR(INDEX('Прайс-лист_Usystems'!$K:$K,MATCH($C175+0,'Прайс-лист_Usystems'!$D:$D,0)),""))</f>
        <v/>
      </c>
      <c r="J175" s="36"/>
      <c r="K175" s="32" t="str">
        <f t="shared" si="4"/>
        <v/>
      </c>
      <c r="L175" s="31" t="str">
        <f t="shared" si="5"/>
        <v/>
      </c>
      <c r="M175" s="65" t="str">
        <f>IF($C175="","",IFERROR(IF(INDEX('Прайс-лист_Usystems'!$V:$V,MATCH($C175+0,'Прайс-лист_Usystems'!$D:$D,0))=0,"",INDEX('Прайс-лист_Usystems'!$V:$V,MATCH($C175+0,'Прайс-лист_Usystems'!$D:$D,0))*$H175),""))</f>
        <v/>
      </c>
      <c r="N175" s="65" t="str">
        <f>IF($C175="","",IFERROR(IF(INDEX('Прайс-лист_Usystems'!$W:$W,MATCH($C175+0,'Прайс-лист_Usystems'!$D:$D,0))=0,"",INDEX('Прайс-лист_Usystems'!$W:$W,MATCH($C175+0,'Прайс-лист_Usystems'!$D:$D,0))*$H175),""))</f>
        <v/>
      </c>
    </row>
    <row r="176" spans="2:14" x14ac:dyDescent="0.5">
      <c r="B176" s="35"/>
      <c r="C176" s="40" t="str" cm="1">
        <f t="array" ref="C176">IF($B176="","",IFERROR(IFERROR(_xlfn.SWITCH(INDEX('Прайс-лист_Usystems'!$R:$R,MATCH($B176+0,'Прайс-лист_Usystems'!$D:$D,0)),"Регулярный ассортимент",B176,"Под заказ",B176,"Ограниченно доступен в пределах складских остатков",B176,IFERROR(INDEX('Прайс-лист_Usystems'!D:D,MATCH("*"&amp;B176+0&amp;"*",'Прайс-лист_Usystems'!S:S,0)),INDEX('Прайс-лист_Usystems'!D:D,MATCH(B176+0,'Прайс-лист_Usystems'!S:S,0)))),IFERROR(INDEX('Прайс-лист_Usystems'!D:D,MATCH("*"&amp;B176+0&amp;"*",'Прайс-лист_Usystems'!S:S,0)),INDEX('Прайс-лист_Usystems'!D:D,MATCH(B176+0,'Прайс-лист_Usystems'!S:S,0)))),""))</f>
        <v/>
      </c>
      <c r="D176" s="28" t="str">
        <f>IF($C176="","",IFERROR(INDEX('Прайс-лист_Usystems'!$E:$E,MATCH($C176+0,'Прайс-лист_Usystems'!$D:$D,0)),""))</f>
        <v/>
      </c>
      <c r="E176" s="28" t="str">
        <f>IF($C176="","",IFERROR(INDEX('Прайс-лист_Usystems'!$F:$F,MATCH($C176+0,'Прайс-лист_Usystems'!$D:$D,0)),""))</f>
        <v/>
      </c>
      <c r="F176" s="29" t="str">
        <f>IF($C176="","",IFERROR(INDEX('Прайс-лист_Usystems'!$I:$I,MATCH($C176+0,'Прайс-лист_Usystems'!$D:$D,0)),""))</f>
        <v/>
      </c>
      <c r="G176" s="34"/>
      <c r="H176" s="29" t="str">
        <f>IF($C176="","",IFERROR(ROUNDUP(G176/INDEX('Прайс-лист_Usystems'!$X:$X,MATCH($C176+0,'Прайс-лист_Usystems'!$D:$D,0)),0)*INDEX('Прайс-лист_Usystems'!$X:$X,MATCH($C176+0,'Прайс-лист_Usystems'!$D:$D,0)),""))</f>
        <v/>
      </c>
      <c r="I176" s="62" t="str">
        <f>IF($C176="","",IFERROR(INDEX('Прайс-лист_Usystems'!$K:$K,MATCH($C176+0,'Прайс-лист_Usystems'!$D:$D,0)),""))</f>
        <v/>
      </c>
      <c r="J176" s="36"/>
      <c r="K176" s="32" t="str">
        <f t="shared" si="4"/>
        <v/>
      </c>
      <c r="L176" s="31" t="str">
        <f t="shared" si="5"/>
        <v/>
      </c>
      <c r="M176" s="65" t="str">
        <f>IF($C176="","",IFERROR(IF(INDEX('Прайс-лист_Usystems'!$V:$V,MATCH($C176+0,'Прайс-лист_Usystems'!$D:$D,0))=0,"",INDEX('Прайс-лист_Usystems'!$V:$V,MATCH($C176+0,'Прайс-лист_Usystems'!$D:$D,0))*$H176),""))</f>
        <v/>
      </c>
      <c r="N176" s="65" t="str">
        <f>IF($C176="","",IFERROR(IF(INDEX('Прайс-лист_Usystems'!$W:$W,MATCH($C176+0,'Прайс-лист_Usystems'!$D:$D,0))=0,"",INDEX('Прайс-лист_Usystems'!$W:$W,MATCH($C176+0,'Прайс-лист_Usystems'!$D:$D,0))*$H176),""))</f>
        <v/>
      </c>
    </row>
    <row r="177" spans="2:14" x14ac:dyDescent="0.5">
      <c r="B177" s="35"/>
      <c r="C177" s="40" t="str" cm="1">
        <f t="array" ref="C177">IF($B177="","",IFERROR(IFERROR(_xlfn.SWITCH(INDEX('Прайс-лист_Usystems'!$R:$R,MATCH($B177+0,'Прайс-лист_Usystems'!$D:$D,0)),"Регулярный ассортимент",B177,"Под заказ",B177,"Ограниченно доступен в пределах складских остатков",B177,IFERROR(INDEX('Прайс-лист_Usystems'!D:D,MATCH("*"&amp;B177+0&amp;"*",'Прайс-лист_Usystems'!S:S,0)),INDEX('Прайс-лист_Usystems'!D:D,MATCH(B177+0,'Прайс-лист_Usystems'!S:S,0)))),IFERROR(INDEX('Прайс-лист_Usystems'!D:D,MATCH("*"&amp;B177+0&amp;"*",'Прайс-лист_Usystems'!S:S,0)),INDEX('Прайс-лист_Usystems'!D:D,MATCH(B177+0,'Прайс-лист_Usystems'!S:S,0)))),""))</f>
        <v/>
      </c>
      <c r="D177" s="28" t="str">
        <f>IF($C177="","",IFERROR(INDEX('Прайс-лист_Usystems'!$E:$E,MATCH($C177+0,'Прайс-лист_Usystems'!$D:$D,0)),""))</f>
        <v/>
      </c>
      <c r="E177" s="28" t="str">
        <f>IF($C177="","",IFERROR(INDEX('Прайс-лист_Usystems'!$F:$F,MATCH($C177+0,'Прайс-лист_Usystems'!$D:$D,0)),""))</f>
        <v/>
      </c>
      <c r="F177" s="29" t="str">
        <f>IF($C177="","",IFERROR(INDEX('Прайс-лист_Usystems'!$I:$I,MATCH($C177+0,'Прайс-лист_Usystems'!$D:$D,0)),""))</f>
        <v/>
      </c>
      <c r="G177" s="34"/>
      <c r="H177" s="29" t="str">
        <f>IF($C177="","",IFERROR(ROUNDUP(G177/INDEX('Прайс-лист_Usystems'!$X:$X,MATCH($C177+0,'Прайс-лист_Usystems'!$D:$D,0)),0)*INDEX('Прайс-лист_Usystems'!$X:$X,MATCH($C177+0,'Прайс-лист_Usystems'!$D:$D,0)),""))</f>
        <v/>
      </c>
      <c r="I177" s="62" t="str">
        <f>IF($C177="","",IFERROR(INDEX('Прайс-лист_Usystems'!$K:$K,MATCH($C177+0,'Прайс-лист_Usystems'!$D:$D,0)),""))</f>
        <v/>
      </c>
      <c r="J177" s="36"/>
      <c r="K177" s="32" t="str">
        <f t="shared" si="4"/>
        <v/>
      </c>
      <c r="L177" s="31" t="str">
        <f t="shared" si="5"/>
        <v/>
      </c>
      <c r="M177" s="65" t="str">
        <f>IF($C177="","",IFERROR(IF(INDEX('Прайс-лист_Usystems'!$V:$V,MATCH($C177+0,'Прайс-лист_Usystems'!$D:$D,0))=0,"",INDEX('Прайс-лист_Usystems'!$V:$V,MATCH($C177+0,'Прайс-лист_Usystems'!$D:$D,0))*$H177),""))</f>
        <v/>
      </c>
      <c r="N177" s="65" t="str">
        <f>IF($C177="","",IFERROR(IF(INDEX('Прайс-лист_Usystems'!$W:$W,MATCH($C177+0,'Прайс-лист_Usystems'!$D:$D,0))=0,"",INDEX('Прайс-лист_Usystems'!$W:$W,MATCH($C177+0,'Прайс-лист_Usystems'!$D:$D,0))*$H177),""))</f>
        <v/>
      </c>
    </row>
    <row r="178" spans="2:14" x14ac:dyDescent="0.5">
      <c r="B178" s="35"/>
      <c r="C178" s="40" t="str" cm="1">
        <f t="array" ref="C178">IF($B178="","",IFERROR(IFERROR(_xlfn.SWITCH(INDEX('Прайс-лист_Usystems'!$R:$R,MATCH($B178+0,'Прайс-лист_Usystems'!$D:$D,0)),"Регулярный ассортимент",B178,"Под заказ",B178,"Ограниченно доступен в пределах складских остатков",B178,IFERROR(INDEX('Прайс-лист_Usystems'!D:D,MATCH("*"&amp;B178+0&amp;"*",'Прайс-лист_Usystems'!S:S,0)),INDEX('Прайс-лист_Usystems'!D:D,MATCH(B178+0,'Прайс-лист_Usystems'!S:S,0)))),IFERROR(INDEX('Прайс-лист_Usystems'!D:D,MATCH("*"&amp;B178+0&amp;"*",'Прайс-лист_Usystems'!S:S,0)),INDEX('Прайс-лист_Usystems'!D:D,MATCH(B178+0,'Прайс-лист_Usystems'!S:S,0)))),""))</f>
        <v/>
      </c>
      <c r="D178" s="28" t="str">
        <f>IF($C178="","",IFERROR(INDEX('Прайс-лист_Usystems'!$E:$E,MATCH($C178+0,'Прайс-лист_Usystems'!$D:$D,0)),""))</f>
        <v/>
      </c>
      <c r="E178" s="28" t="str">
        <f>IF($C178="","",IFERROR(INDEX('Прайс-лист_Usystems'!$F:$F,MATCH($C178+0,'Прайс-лист_Usystems'!$D:$D,0)),""))</f>
        <v/>
      </c>
      <c r="F178" s="29" t="str">
        <f>IF($C178="","",IFERROR(INDEX('Прайс-лист_Usystems'!$I:$I,MATCH($C178+0,'Прайс-лист_Usystems'!$D:$D,0)),""))</f>
        <v/>
      </c>
      <c r="G178" s="34"/>
      <c r="H178" s="29" t="str">
        <f>IF($C178="","",IFERROR(ROUNDUP(G178/INDEX('Прайс-лист_Usystems'!$X:$X,MATCH($C178+0,'Прайс-лист_Usystems'!$D:$D,0)),0)*INDEX('Прайс-лист_Usystems'!$X:$X,MATCH($C178+0,'Прайс-лист_Usystems'!$D:$D,0)),""))</f>
        <v/>
      </c>
      <c r="I178" s="62" t="str">
        <f>IF($C178="","",IFERROR(INDEX('Прайс-лист_Usystems'!$K:$K,MATCH($C178+0,'Прайс-лист_Usystems'!$D:$D,0)),""))</f>
        <v/>
      </c>
      <c r="J178" s="36"/>
      <c r="K178" s="32" t="str">
        <f t="shared" si="4"/>
        <v/>
      </c>
      <c r="L178" s="31" t="str">
        <f t="shared" si="5"/>
        <v/>
      </c>
      <c r="M178" s="65" t="str">
        <f>IF($C178="","",IFERROR(IF(INDEX('Прайс-лист_Usystems'!$V:$V,MATCH($C178+0,'Прайс-лист_Usystems'!$D:$D,0))=0,"",INDEX('Прайс-лист_Usystems'!$V:$V,MATCH($C178+0,'Прайс-лист_Usystems'!$D:$D,0))*$H178),""))</f>
        <v/>
      </c>
      <c r="N178" s="65" t="str">
        <f>IF($C178="","",IFERROR(IF(INDEX('Прайс-лист_Usystems'!$W:$W,MATCH($C178+0,'Прайс-лист_Usystems'!$D:$D,0))=0,"",INDEX('Прайс-лист_Usystems'!$W:$W,MATCH($C178+0,'Прайс-лист_Usystems'!$D:$D,0))*$H178),""))</f>
        <v/>
      </c>
    </row>
    <row r="179" spans="2:14" x14ac:dyDescent="0.5">
      <c r="B179" s="35"/>
      <c r="C179" s="40" t="str" cm="1">
        <f t="array" ref="C179">IF($B179="","",IFERROR(IFERROR(_xlfn.SWITCH(INDEX('Прайс-лист_Usystems'!$R:$R,MATCH($B179+0,'Прайс-лист_Usystems'!$D:$D,0)),"Регулярный ассортимент",B179,"Под заказ",B179,"Ограниченно доступен в пределах складских остатков",B179,IFERROR(INDEX('Прайс-лист_Usystems'!D:D,MATCH("*"&amp;B179+0&amp;"*",'Прайс-лист_Usystems'!S:S,0)),INDEX('Прайс-лист_Usystems'!D:D,MATCH(B179+0,'Прайс-лист_Usystems'!S:S,0)))),IFERROR(INDEX('Прайс-лист_Usystems'!D:D,MATCH("*"&amp;B179+0&amp;"*",'Прайс-лист_Usystems'!S:S,0)),INDEX('Прайс-лист_Usystems'!D:D,MATCH(B179+0,'Прайс-лист_Usystems'!S:S,0)))),""))</f>
        <v/>
      </c>
      <c r="D179" s="28" t="str">
        <f>IF($C179="","",IFERROR(INDEX('Прайс-лист_Usystems'!$E:$E,MATCH($C179+0,'Прайс-лист_Usystems'!$D:$D,0)),""))</f>
        <v/>
      </c>
      <c r="E179" s="28" t="str">
        <f>IF($C179="","",IFERROR(INDEX('Прайс-лист_Usystems'!$F:$F,MATCH($C179+0,'Прайс-лист_Usystems'!$D:$D,0)),""))</f>
        <v/>
      </c>
      <c r="F179" s="29" t="str">
        <f>IF($C179="","",IFERROR(INDEX('Прайс-лист_Usystems'!$I:$I,MATCH($C179+0,'Прайс-лист_Usystems'!$D:$D,0)),""))</f>
        <v/>
      </c>
      <c r="G179" s="34"/>
      <c r="H179" s="29" t="str">
        <f>IF($C179="","",IFERROR(ROUNDUP(G179/INDEX('Прайс-лист_Usystems'!$X:$X,MATCH($C179+0,'Прайс-лист_Usystems'!$D:$D,0)),0)*INDEX('Прайс-лист_Usystems'!$X:$X,MATCH($C179+0,'Прайс-лист_Usystems'!$D:$D,0)),""))</f>
        <v/>
      </c>
      <c r="I179" s="62" t="str">
        <f>IF($C179="","",IFERROR(INDEX('Прайс-лист_Usystems'!$K:$K,MATCH($C179+0,'Прайс-лист_Usystems'!$D:$D,0)),""))</f>
        <v/>
      </c>
      <c r="J179" s="36"/>
      <c r="K179" s="32" t="str">
        <f t="shared" si="4"/>
        <v/>
      </c>
      <c r="L179" s="31" t="str">
        <f t="shared" si="5"/>
        <v/>
      </c>
      <c r="M179" s="65" t="str">
        <f>IF($C179="","",IFERROR(IF(INDEX('Прайс-лист_Usystems'!$V:$V,MATCH($C179+0,'Прайс-лист_Usystems'!$D:$D,0))=0,"",INDEX('Прайс-лист_Usystems'!$V:$V,MATCH($C179+0,'Прайс-лист_Usystems'!$D:$D,0))*$H179),""))</f>
        <v/>
      </c>
      <c r="N179" s="65" t="str">
        <f>IF($C179="","",IFERROR(IF(INDEX('Прайс-лист_Usystems'!$W:$W,MATCH($C179+0,'Прайс-лист_Usystems'!$D:$D,0))=0,"",INDEX('Прайс-лист_Usystems'!$W:$W,MATCH($C179+0,'Прайс-лист_Usystems'!$D:$D,0))*$H179),""))</f>
        <v/>
      </c>
    </row>
    <row r="180" spans="2:14" x14ac:dyDescent="0.5">
      <c r="B180" s="35"/>
      <c r="C180" s="40" t="str" cm="1">
        <f t="array" ref="C180">IF($B180="","",IFERROR(IFERROR(_xlfn.SWITCH(INDEX('Прайс-лист_Usystems'!$R:$R,MATCH($B180+0,'Прайс-лист_Usystems'!$D:$D,0)),"Регулярный ассортимент",B180,"Под заказ",B180,"Ограниченно доступен в пределах складских остатков",B180,IFERROR(INDEX('Прайс-лист_Usystems'!D:D,MATCH("*"&amp;B180+0&amp;"*",'Прайс-лист_Usystems'!S:S,0)),INDEX('Прайс-лист_Usystems'!D:D,MATCH(B180+0,'Прайс-лист_Usystems'!S:S,0)))),IFERROR(INDEX('Прайс-лист_Usystems'!D:D,MATCH("*"&amp;B180+0&amp;"*",'Прайс-лист_Usystems'!S:S,0)),INDEX('Прайс-лист_Usystems'!D:D,MATCH(B180+0,'Прайс-лист_Usystems'!S:S,0)))),""))</f>
        <v/>
      </c>
      <c r="D180" s="28" t="str">
        <f>IF($C180="","",IFERROR(INDEX('Прайс-лист_Usystems'!$E:$E,MATCH($C180+0,'Прайс-лист_Usystems'!$D:$D,0)),""))</f>
        <v/>
      </c>
      <c r="E180" s="28" t="str">
        <f>IF($C180="","",IFERROR(INDEX('Прайс-лист_Usystems'!$F:$F,MATCH($C180+0,'Прайс-лист_Usystems'!$D:$D,0)),""))</f>
        <v/>
      </c>
      <c r="F180" s="29" t="str">
        <f>IF($C180="","",IFERROR(INDEX('Прайс-лист_Usystems'!$I:$I,MATCH($C180+0,'Прайс-лист_Usystems'!$D:$D,0)),""))</f>
        <v/>
      </c>
      <c r="G180" s="34"/>
      <c r="H180" s="29" t="str">
        <f>IF($C180="","",IFERROR(ROUNDUP(G180/INDEX('Прайс-лист_Usystems'!$X:$X,MATCH($C180+0,'Прайс-лист_Usystems'!$D:$D,0)),0)*INDEX('Прайс-лист_Usystems'!$X:$X,MATCH($C180+0,'Прайс-лист_Usystems'!$D:$D,0)),""))</f>
        <v/>
      </c>
      <c r="I180" s="62" t="str">
        <f>IF($C180="","",IFERROR(INDEX('Прайс-лист_Usystems'!$K:$K,MATCH($C180+0,'Прайс-лист_Usystems'!$D:$D,0)),""))</f>
        <v/>
      </c>
      <c r="J180" s="36"/>
      <c r="K180" s="32" t="str">
        <f t="shared" si="4"/>
        <v/>
      </c>
      <c r="L180" s="31" t="str">
        <f t="shared" si="5"/>
        <v/>
      </c>
      <c r="M180" s="65" t="str">
        <f>IF($C180="","",IFERROR(IF(INDEX('Прайс-лист_Usystems'!$V:$V,MATCH($C180+0,'Прайс-лист_Usystems'!$D:$D,0))=0,"",INDEX('Прайс-лист_Usystems'!$V:$V,MATCH($C180+0,'Прайс-лист_Usystems'!$D:$D,0))*$H180),""))</f>
        <v/>
      </c>
      <c r="N180" s="65" t="str">
        <f>IF($C180="","",IFERROR(IF(INDEX('Прайс-лист_Usystems'!$W:$W,MATCH($C180+0,'Прайс-лист_Usystems'!$D:$D,0))=0,"",INDEX('Прайс-лист_Usystems'!$W:$W,MATCH($C180+0,'Прайс-лист_Usystems'!$D:$D,0))*$H180),""))</f>
        <v/>
      </c>
    </row>
    <row r="181" spans="2:14" x14ac:dyDescent="0.5">
      <c r="B181" s="35"/>
      <c r="C181" s="40" t="str" cm="1">
        <f t="array" ref="C181">IF($B181="","",IFERROR(IFERROR(_xlfn.SWITCH(INDEX('Прайс-лист_Usystems'!$R:$R,MATCH($B181+0,'Прайс-лист_Usystems'!$D:$D,0)),"Регулярный ассортимент",B181,"Под заказ",B181,"Ограниченно доступен в пределах складских остатков",B181,IFERROR(INDEX('Прайс-лист_Usystems'!D:D,MATCH("*"&amp;B181+0&amp;"*",'Прайс-лист_Usystems'!S:S,0)),INDEX('Прайс-лист_Usystems'!D:D,MATCH(B181+0,'Прайс-лист_Usystems'!S:S,0)))),IFERROR(INDEX('Прайс-лист_Usystems'!D:D,MATCH("*"&amp;B181+0&amp;"*",'Прайс-лист_Usystems'!S:S,0)),INDEX('Прайс-лист_Usystems'!D:D,MATCH(B181+0,'Прайс-лист_Usystems'!S:S,0)))),""))</f>
        <v/>
      </c>
      <c r="D181" s="28" t="str">
        <f>IF($C181="","",IFERROR(INDEX('Прайс-лист_Usystems'!$E:$E,MATCH($C181+0,'Прайс-лист_Usystems'!$D:$D,0)),""))</f>
        <v/>
      </c>
      <c r="E181" s="28" t="str">
        <f>IF($C181="","",IFERROR(INDEX('Прайс-лист_Usystems'!$F:$F,MATCH($C181+0,'Прайс-лист_Usystems'!$D:$D,0)),""))</f>
        <v/>
      </c>
      <c r="F181" s="29" t="str">
        <f>IF($C181="","",IFERROR(INDEX('Прайс-лист_Usystems'!$I:$I,MATCH($C181+0,'Прайс-лист_Usystems'!$D:$D,0)),""))</f>
        <v/>
      </c>
      <c r="G181" s="34"/>
      <c r="H181" s="29" t="str">
        <f>IF($C181="","",IFERROR(ROUNDUP(G181/INDEX('Прайс-лист_Usystems'!$X:$X,MATCH($C181+0,'Прайс-лист_Usystems'!$D:$D,0)),0)*INDEX('Прайс-лист_Usystems'!$X:$X,MATCH($C181+0,'Прайс-лист_Usystems'!$D:$D,0)),""))</f>
        <v/>
      </c>
      <c r="I181" s="62" t="str">
        <f>IF($C181="","",IFERROR(INDEX('Прайс-лист_Usystems'!$K:$K,MATCH($C181+0,'Прайс-лист_Usystems'!$D:$D,0)),""))</f>
        <v/>
      </c>
      <c r="J181" s="36"/>
      <c r="K181" s="32" t="str">
        <f t="shared" si="4"/>
        <v/>
      </c>
      <c r="L181" s="31" t="str">
        <f t="shared" si="5"/>
        <v/>
      </c>
      <c r="M181" s="65" t="str">
        <f>IF($C181="","",IFERROR(IF(INDEX('Прайс-лист_Usystems'!$V:$V,MATCH($C181+0,'Прайс-лист_Usystems'!$D:$D,0))=0,"",INDEX('Прайс-лист_Usystems'!$V:$V,MATCH($C181+0,'Прайс-лист_Usystems'!$D:$D,0))*$H181),""))</f>
        <v/>
      </c>
      <c r="N181" s="65" t="str">
        <f>IF($C181="","",IFERROR(IF(INDEX('Прайс-лист_Usystems'!$W:$W,MATCH($C181+0,'Прайс-лист_Usystems'!$D:$D,0))=0,"",INDEX('Прайс-лист_Usystems'!$W:$W,MATCH($C181+0,'Прайс-лист_Usystems'!$D:$D,0))*$H181),""))</f>
        <v/>
      </c>
    </row>
    <row r="182" spans="2:14" x14ac:dyDescent="0.5">
      <c r="B182" s="35"/>
      <c r="C182" s="40" t="str" cm="1">
        <f t="array" ref="C182">IF($B182="","",IFERROR(IFERROR(_xlfn.SWITCH(INDEX('Прайс-лист_Usystems'!$R:$R,MATCH($B182+0,'Прайс-лист_Usystems'!$D:$D,0)),"Регулярный ассортимент",B182,"Под заказ",B182,"Ограниченно доступен в пределах складских остатков",B182,IFERROR(INDEX('Прайс-лист_Usystems'!D:D,MATCH("*"&amp;B182+0&amp;"*",'Прайс-лист_Usystems'!S:S,0)),INDEX('Прайс-лист_Usystems'!D:D,MATCH(B182+0,'Прайс-лист_Usystems'!S:S,0)))),IFERROR(INDEX('Прайс-лист_Usystems'!D:D,MATCH("*"&amp;B182+0&amp;"*",'Прайс-лист_Usystems'!S:S,0)),INDEX('Прайс-лист_Usystems'!D:D,MATCH(B182+0,'Прайс-лист_Usystems'!S:S,0)))),""))</f>
        <v/>
      </c>
      <c r="D182" s="28" t="str">
        <f>IF($C182="","",IFERROR(INDEX('Прайс-лист_Usystems'!$E:$E,MATCH($C182+0,'Прайс-лист_Usystems'!$D:$D,0)),""))</f>
        <v/>
      </c>
      <c r="E182" s="28" t="str">
        <f>IF($C182="","",IFERROR(INDEX('Прайс-лист_Usystems'!$F:$F,MATCH($C182+0,'Прайс-лист_Usystems'!$D:$D,0)),""))</f>
        <v/>
      </c>
      <c r="F182" s="29" t="str">
        <f>IF($C182="","",IFERROR(INDEX('Прайс-лист_Usystems'!$I:$I,MATCH($C182+0,'Прайс-лист_Usystems'!$D:$D,0)),""))</f>
        <v/>
      </c>
      <c r="G182" s="34"/>
      <c r="H182" s="29" t="str">
        <f>IF($C182="","",IFERROR(ROUNDUP(G182/INDEX('Прайс-лист_Usystems'!$X:$X,MATCH($C182+0,'Прайс-лист_Usystems'!$D:$D,0)),0)*INDEX('Прайс-лист_Usystems'!$X:$X,MATCH($C182+0,'Прайс-лист_Usystems'!$D:$D,0)),""))</f>
        <v/>
      </c>
      <c r="I182" s="62" t="str">
        <f>IF($C182="","",IFERROR(INDEX('Прайс-лист_Usystems'!$K:$K,MATCH($C182+0,'Прайс-лист_Usystems'!$D:$D,0)),""))</f>
        <v/>
      </c>
      <c r="J182" s="36"/>
      <c r="K182" s="32" t="str">
        <f t="shared" si="4"/>
        <v/>
      </c>
      <c r="L182" s="31" t="str">
        <f t="shared" si="5"/>
        <v/>
      </c>
      <c r="M182" s="65" t="str">
        <f>IF($C182="","",IFERROR(IF(INDEX('Прайс-лист_Usystems'!$V:$V,MATCH($C182+0,'Прайс-лист_Usystems'!$D:$D,0))=0,"",INDEX('Прайс-лист_Usystems'!$V:$V,MATCH($C182+0,'Прайс-лист_Usystems'!$D:$D,0))*$H182),""))</f>
        <v/>
      </c>
      <c r="N182" s="65" t="str">
        <f>IF($C182="","",IFERROR(IF(INDEX('Прайс-лист_Usystems'!$W:$W,MATCH($C182+0,'Прайс-лист_Usystems'!$D:$D,0))=0,"",INDEX('Прайс-лист_Usystems'!$W:$W,MATCH($C182+0,'Прайс-лист_Usystems'!$D:$D,0))*$H182),""))</f>
        <v/>
      </c>
    </row>
    <row r="183" spans="2:14" x14ac:dyDescent="0.5">
      <c r="B183" s="35"/>
      <c r="C183" s="40" t="str" cm="1">
        <f t="array" ref="C183">IF($B183="","",IFERROR(IFERROR(_xlfn.SWITCH(INDEX('Прайс-лист_Usystems'!$R:$R,MATCH($B183+0,'Прайс-лист_Usystems'!$D:$D,0)),"Регулярный ассортимент",B183,"Под заказ",B183,"Ограниченно доступен в пределах складских остатков",B183,IFERROR(INDEX('Прайс-лист_Usystems'!D:D,MATCH("*"&amp;B183+0&amp;"*",'Прайс-лист_Usystems'!S:S,0)),INDEX('Прайс-лист_Usystems'!D:D,MATCH(B183+0,'Прайс-лист_Usystems'!S:S,0)))),IFERROR(INDEX('Прайс-лист_Usystems'!D:D,MATCH("*"&amp;B183+0&amp;"*",'Прайс-лист_Usystems'!S:S,0)),INDEX('Прайс-лист_Usystems'!D:D,MATCH(B183+0,'Прайс-лист_Usystems'!S:S,0)))),""))</f>
        <v/>
      </c>
      <c r="D183" s="28" t="str">
        <f>IF($C183="","",IFERROR(INDEX('Прайс-лист_Usystems'!$E:$E,MATCH($C183+0,'Прайс-лист_Usystems'!$D:$D,0)),""))</f>
        <v/>
      </c>
      <c r="E183" s="28" t="str">
        <f>IF($C183="","",IFERROR(INDEX('Прайс-лист_Usystems'!$F:$F,MATCH($C183+0,'Прайс-лист_Usystems'!$D:$D,0)),""))</f>
        <v/>
      </c>
      <c r="F183" s="29" t="str">
        <f>IF($C183="","",IFERROR(INDEX('Прайс-лист_Usystems'!$I:$I,MATCH($C183+0,'Прайс-лист_Usystems'!$D:$D,0)),""))</f>
        <v/>
      </c>
      <c r="G183" s="34"/>
      <c r="H183" s="29" t="str">
        <f>IF($C183="","",IFERROR(ROUNDUP(G183/INDEX('Прайс-лист_Usystems'!$X:$X,MATCH($C183+0,'Прайс-лист_Usystems'!$D:$D,0)),0)*INDEX('Прайс-лист_Usystems'!$X:$X,MATCH($C183+0,'Прайс-лист_Usystems'!$D:$D,0)),""))</f>
        <v/>
      </c>
      <c r="I183" s="62" t="str">
        <f>IF($C183="","",IFERROR(INDEX('Прайс-лист_Usystems'!$K:$K,MATCH($C183+0,'Прайс-лист_Usystems'!$D:$D,0)),""))</f>
        <v/>
      </c>
      <c r="J183" s="36"/>
      <c r="K183" s="32" t="str">
        <f t="shared" si="4"/>
        <v/>
      </c>
      <c r="L183" s="31" t="str">
        <f t="shared" si="5"/>
        <v/>
      </c>
      <c r="M183" s="65" t="str">
        <f>IF($C183="","",IFERROR(IF(INDEX('Прайс-лист_Usystems'!$V:$V,MATCH($C183+0,'Прайс-лист_Usystems'!$D:$D,0))=0,"",INDEX('Прайс-лист_Usystems'!$V:$V,MATCH($C183+0,'Прайс-лист_Usystems'!$D:$D,0))*$H183),""))</f>
        <v/>
      </c>
      <c r="N183" s="65" t="str">
        <f>IF($C183="","",IFERROR(IF(INDEX('Прайс-лист_Usystems'!$W:$W,MATCH($C183+0,'Прайс-лист_Usystems'!$D:$D,0))=0,"",INDEX('Прайс-лист_Usystems'!$W:$W,MATCH($C183+0,'Прайс-лист_Usystems'!$D:$D,0))*$H183),""))</f>
        <v/>
      </c>
    </row>
    <row r="184" spans="2:14" x14ac:dyDescent="0.5">
      <c r="B184" s="35"/>
      <c r="C184" s="40" t="str" cm="1">
        <f t="array" ref="C184">IF($B184="","",IFERROR(IFERROR(_xlfn.SWITCH(INDEX('Прайс-лист_Usystems'!$R:$R,MATCH($B184+0,'Прайс-лист_Usystems'!$D:$D,0)),"Регулярный ассортимент",B184,"Под заказ",B184,"Ограниченно доступен в пределах складских остатков",B184,IFERROR(INDEX('Прайс-лист_Usystems'!D:D,MATCH("*"&amp;B184+0&amp;"*",'Прайс-лист_Usystems'!S:S,0)),INDEX('Прайс-лист_Usystems'!D:D,MATCH(B184+0,'Прайс-лист_Usystems'!S:S,0)))),IFERROR(INDEX('Прайс-лист_Usystems'!D:D,MATCH("*"&amp;B184+0&amp;"*",'Прайс-лист_Usystems'!S:S,0)),INDEX('Прайс-лист_Usystems'!D:D,MATCH(B184+0,'Прайс-лист_Usystems'!S:S,0)))),""))</f>
        <v/>
      </c>
      <c r="D184" s="28" t="str">
        <f>IF($C184="","",IFERROR(INDEX('Прайс-лист_Usystems'!$E:$E,MATCH($C184+0,'Прайс-лист_Usystems'!$D:$D,0)),""))</f>
        <v/>
      </c>
      <c r="E184" s="28" t="str">
        <f>IF($C184="","",IFERROR(INDEX('Прайс-лист_Usystems'!$F:$F,MATCH($C184+0,'Прайс-лист_Usystems'!$D:$D,0)),""))</f>
        <v/>
      </c>
      <c r="F184" s="29" t="str">
        <f>IF($C184="","",IFERROR(INDEX('Прайс-лист_Usystems'!$I:$I,MATCH($C184+0,'Прайс-лист_Usystems'!$D:$D,0)),""))</f>
        <v/>
      </c>
      <c r="G184" s="34"/>
      <c r="H184" s="29" t="str">
        <f>IF($C184="","",IFERROR(ROUNDUP(G184/INDEX('Прайс-лист_Usystems'!$X:$X,MATCH($C184+0,'Прайс-лист_Usystems'!$D:$D,0)),0)*INDEX('Прайс-лист_Usystems'!$X:$X,MATCH($C184+0,'Прайс-лист_Usystems'!$D:$D,0)),""))</f>
        <v/>
      </c>
      <c r="I184" s="62" t="str">
        <f>IF($C184="","",IFERROR(INDEX('Прайс-лист_Usystems'!$K:$K,MATCH($C184+0,'Прайс-лист_Usystems'!$D:$D,0)),""))</f>
        <v/>
      </c>
      <c r="J184" s="36"/>
      <c r="K184" s="32" t="str">
        <f t="shared" si="4"/>
        <v/>
      </c>
      <c r="L184" s="31" t="str">
        <f t="shared" si="5"/>
        <v/>
      </c>
      <c r="M184" s="65" t="str">
        <f>IF($C184="","",IFERROR(IF(INDEX('Прайс-лист_Usystems'!$V:$V,MATCH($C184+0,'Прайс-лист_Usystems'!$D:$D,0))=0,"",INDEX('Прайс-лист_Usystems'!$V:$V,MATCH($C184+0,'Прайс-лист_Usystems'!$D:$D,0))*$H184),""))</f>
        <v/>
      </c>
      <c r="N184" s="65" t="str">
        <f>IF($C184="","",IFERROR(IF(INDEX('Прайс-лист_Usystems'!$W:$W,MATCH($C184+0,'Прайс-лист_Usystems'!$D:$D,0))=0,"",INDEX('Прайс-лист_Usystems'!$W:$W,MATCH($C184+0,'Прайс-лист_Usystems'!$D:$D,0))*$H184),""))</f>
        <v/>
      </c>
    </row>
    <row r="185" spans="2:14" x14ac:dyDescent="0.5">
      <c r="B185" s="35"/>
      <c r="C185" s="40" t="str" cm="1">
        <f t="array" ref="C185">IF($B185="","",IFERROR(IFERROR(_xlfn.SWITCH(INDEX('Прайс-лист_Usystems'!$R:$R,MATCH($B185+0,'Прайс-лист_Usystems'!$D:$D,0)),"Регулярный ассортимент",B185,"Под заказ",B185,"Ограниченно доступен в пределах складских остатков",B185,IFERROR(INDEX('Прайс-лист_Usystems'!D:D,MATCH("*"&amp;B185+0&amp;"*",'Прайс-лист_Usystems'!S:S,0)),INDEX('Прайс-лист_Usystems'!D:D,MATCH(B185+0,'Прайс-лист_Usystems'!S:S,0)))),IFERROR(INDEX('Прайс-лист_Usystems'!D:D,MATCH("*"&amp;B185+0&amp;"*",'Прайс-лист_Usystems'!S:S,0)),INDEX('Прайс-лист_Usystems'!D:D,MATCH(B185+0,'Прайс-лист_Usystems'!S:S,0)))),""))</f>
        <v/>
      </c>
      <c r="D185" s="28" t="str">
        <f>IF($C185="","",IFERROR(INDEX('Прайс-лист_Usystems'!$E:$E,MATCH($C185+0,'Прайс-лист_Usystems'!$D:$D,0)),""))</f>
        <v/>
      </c>
      <c r="E185" s="28" t="str">
        <f>IF($C185="","",IFERROR(INDEX('Прайс-лист_Usystems'!$F:$F,MATCH($C185+0,'Прайс-лист_Usystems'!$D:$D,0)),""))</f>
        <v/>
      </c>
      <c r="F185" s="29" t="str">
        <f>IF($C185="","",IFERROR(INDEX('Прайс-лист_Usystems'!$I:$I,MATCH($C185+0,'Прайс-лист_Usystems'!$D:$D,0)),""))</f>
        <v/>
      </c>
      <c r="G185" s="34"/>
      <c r="H185" s="29" t="str">
        <f>IF($C185="","",IFERROR(ROUNDUP(G185/INDEX('Прайс-лист_Usystems'!$X:$X,MATCH($C185+0,'Прайс-лист_Usystems'!$D:$D,0)),0)*INDEX('Прайс-лист_Usystems'!$X:$X,MATCH($C185+0,'Прайс-лист_Usystems'!$D:$D,0)),""))</f>
        <v/>
      </c>
      <c r="I185" s="62" t="str">
        <f>IF($C185="","",IFERROR(INDEX('Прайс-лист_Usystems'!$K:$K,MATCH($C185+0,'Прайс-лист_Usystems'!$D:$D,0)),""))</f>
        <v/>
      </c>
      <c r="J185" s="36"/>
      <c r="K185" s="32" t="str">
        <f t="shared" si="4"/>
        <v/>
      </c>
      <c r="L185" s="31" t="str">
        <f t="shared" si="5"/>
        <v/>
      </c>
      <c r="M185" s="65" t="str">
        <f>IF($C185="","",IFERROR(IF(INDEX('Прайс-лист_Usystems'!$V:$V,MATCH($C185+0,'Прайс-лист_Usystems'!$D:$D,0))=0,"",INDEX('Прайс-лист_Usystems'!$V:$V,MATCH($C185+0,'Прайс-лист_Usystems'!$D:$D,0))*$H185),""))</f>
        <v/>
      </c>
      <c r="N185" s="65" t="str">
        <f>IF($C185="","",IFERROR(IF(INDEX('Прайс-лист_Usystems'!$W:$W,MATCH($C185+0,'Прайс-лист_Usystems'!$D:$D,0))=0,"",INDEX('Прайс-лист_Usystems'!$W:$W,MATCH($C185+0,'Прайс-лист_Usystems'!$D:$D,0))*$H185),""))</f>
        <v/>
      </c>
    </row>
    <row r="186" spans="2:14" x14ac:dyDescent="0.5">
      <c r="B186" s="35"/>
      <c r="C186" s="40" t="str" cm="1">
        <f t="array" ref="C186">IF($B186="","",IFERROR(IFERROR(_xlfn.SWITCH(INDEX('Прайс-лист_Usystems'!$R:$R,MATCH($B186+0,'Прайс-лист_Usystems'!$D:$D,0)),"Регулярный ассортимент",B186,"Под заказ",B186,"Ограниченно доступен в пределах складских остатков",B186,IFERROR(INDEX('Прайс-лист_Usystems'!D:D,MATCH("*"&amp;B186+0&amp;"*",'Прайс-лист_Usystems'!S:S,0)),INDEX('Прайс-лист_Usystems'!D:D,MATCH(B186+0,'Прайс-лист_Usystems'!S:S,0)))),IFERROR(INDEX('Прайс-лист_Usystems'!D:D,MATCH("*"&amp;B186+0&amp;"*",'Прайс-лист_Usystems'!S:S,0)),INDEX('Прайс-лист_Usystems'!D:D,MATCH(B186+0,'Прайс-лист_Usystems'!S:S,0)))),""))</f>
        <v/>
      </c>
      <c r="D186" s="28" t="str">
        <f>IF($C186="","",IFERROR(INDEX('Прайс-лист_Usystems'!$E:$E,MATCH($C186+0,'Прайс-лист_Usystems'!$D:$D,0)),""))</f>
        <v/>
      </c>
      <c r="E186" s="28" t="str">
        <f>IF($C186="","",IFERROR(INDEX('Прайс-лист_Usystems'!$F:$F,MATCH($C186+0,'Прайс-лист_Usystems'!$D:$D,0)),""))</f>
        <v/>
      </c>
      <c r="F186" s="29" t="str">
        <f>IF($C186="","",IFERROR(INDEX('Прайс-лист_Usystems'!$I:$I,MATCH($C186+0,'Прайс-лист_Usystems'!$D:$D,0)),""))</f>
        <v/>
      </c>
      <c r="G186" s="34"/>
      <c r="H186" s="29" t="str">
        <f>IF($C186="","",IFERROR(ROUNDUP(G186/INDEX('Прайс-лист_Usystems'!$X:$X,MATCH($C186+0,'Прайс-лист_Usystems'!$D:$D,0)),0)*INDEX('Прайс-лист_Usystems'!$X:$X,MATCH($C186+0,'Прайс-лист_Usystems'!$D:$D,0)),""))</f>
        <v/>
      </c>
      <c r="I186" s="62" t="str">
        <f>IF($C186="","",IFERROR(INDEX('Прайс-лист_Usystems'!$K:$K,MATCH($C186+0,'Прайс-лист_Usystems'!$D:$D,0)),""))</f>
        <v/>
      </c>
      <c r="J186" s="36"/>
      <c r="K186" s="32" t="str">
        <f t="shared" si="4"/>
        <v/>
      </c>
      <c r="L186" s="31" t="str">
        <f t="shared" si="5"/>
        <v/>
      </c>
      <c r="M186" s="65" t="str">
        <f>IF($C186="","",IFERROR(IF(INDEX('Прайс-лист_Usystems'!$V:$V,MATCH($C186+0,'Прайс-лист_Usystems'!$D:$D,0))=0,"",INDEX('Прайс-лист_Usystems'!$V:$V,MATCH($C186+0,'Прайс-лист_Usystems'!$D:$D,0))*$H186),""))</f>
        <v/>
      </c>
      <c r="N186" s="65" t="str">
        <f>IF($C186="","",IFERROR(IF(INDEX('Прайс-лист_Usystems'!$W:$W,MATCH($C186+0,'Прайс-лист_Usystems'!$D:$D,0))=0,"",INDEX('Прайс-лист_Usystems'!$W:$W,MATCH($C186+0,'Прайс-лист_Usystems'!$D:$D,0))*$H186),""))</f>
        <v/>
      </c>
    </row>
    <row r="187" spans="2:14" x14ac:dyDescent="0.5">
      <c r="B187" s="35"/>
      <c r="C187" s="40" t="str" cm="1">
        <f t="array" ref="C187">IF($B187="","",IFERROR(IFERROR(_xlfn.SWITCH(INDEX('Прайс-лист_Usystems'!$R:$R,MATCH($B187+0,'Прайс-лист_Usystems'!$D:$D,0)),"Регулярный ассортимент",B187,"Под заказ",B187,"Ограниченно доступен в пределах складских остатков",B187,IFERROR(INDEX('Прайс-лист_Usystems'!D:D,MATCH("*"&amp;B187+0&amp;"*",'Прайс-лист_Usystems'!S:S,0)),INDEX('Прайс-лист_Usystems'!D:D,MATCH(B187+0,'Прайс-лист_Usystems'!S:S,0)))),IFERROR(INDEX('Прайс-лист_Usystems'!D:D,MATCH("*"&amp;B187+0&amp;"*",'Прайс-лист_Usystems'!S:S,0)),INDEX('Прайс-лист_Usystems'!D:D,MATCH(B187+0,'Прайс-лист_Usystems'!S:S,0)))),""))</f>
        <v/>
      </c>
      <c r="D187" s="28" t="str">
        <f>IF($C187="","",IFERROR(INDEX('Прайс-лист_Usystems'!$E:$E,MATCH($C187+0,'Прайс-лист_Usystems'!$D:$D,0)),""))</f>
        <v/>
      </c>
      <c r="E187" s="28" t="str">
        <f>IF($C187="","",IFERROR(INDEX('Прайс-лист_Usystems'!$F:$F,MATCH($C187+0,'Прайс-лист_Usystems'!$D:$D,0)),""))</f>
        <v/>
      </c>
      <c r="F187" s="29" t="str">
        <f>IF($C187="","",IFERROR(INDEX('Прайс-лист_Usystems'!$I:$I,MATCH($C187+0,'Прайс-лист_Usystems'!$D:$D,0)),""))</f>
        <v/>
      </c>
      <c r="G187" s="34"/>
      <c r="H187" s="29" t="str">
        <f>IF($C187="","",IFERROR(ROUNDUP(G187/INDEX('Прайс-лист_Usystems'!$X:$X,MATCH($C187+0,'Прайс-лист_Usystems'!$D:$D,0)),0)*INDEX('Прайс-лист_Usystems'!$X:$X,MATCH($C187+0,'Прайс-лист_Usystems'!$D:$D,0)),""))</f>
        <v/>
      </c>
      <c r="I187" s="62" t="str">
        <f>IF($C187="","",IFERROR(INDEX('Прайс-лист_Usystems'!$K:$K,MATCH($C187+0,'Прайс-лист_Usystems'!$D:$D,0)),""))</f>
        <v/>
      </c>
      <c r="J187" s="36"/>
      <c r="K187" s="32" t="str">
        <f t="shared" si="4"/>
        <v/>
      </c>
      <c r="L187" s="31" t="str">
        <f t="shared" si="5"/>
        <v/>
      </c>
      <c r="M187" s="65" t="str">
        <f>IF($C187="","",IFERROR(IF(INDEX('Прайс-лист_Usystems'!$V:$V,MATCH($C187+0,'Прайс-лист_Usystems'!$D:$D,0))=0,"",INDEX('Прайс-лист_Usystems'!$V:$V,MATCH($C187+0,'Прайс-лист_Usystems'!$D:$D,0))*$H187),""))</f>
        <v/>
      </c>
      <c r="N187" s="65" t="str">
        <f>IF($C187="","",IFERROR(IF(INDEX('Прайс-лист_Usystems'!$W:$W,MATCH($C187+0,'Прайс-лист_Usystems'!$D:$D,0))=0,"",INDEX('Прайс-лист_Usystems'!$W:$W,MATCH($C187+0,'Прайс-лист_Usystems'!$D:$D,0))*$H187),""))</f>
        <v/>
      </c>
    </row>
    <row r="188" spans="2:14" x14ac:dyDescent="0.5">
      <c r="B188" s="35"/>
      <c r="C188" s="40" t="str" cm="1">
        <f t="array" ref="C188">IF($B188="","",IFERROR(IFERROR(_xlfn.SWITCH(INDEX('Прайс-лист_Usystems'!$R:$R,MATCH($B188+0,'Прайс-лист_Usystems'!$D:$D,0)),"Регулярный ассортимент",B188,"Под заказ",B188,"Ограниченно доступен в пределах складских остатков",B188,IFERROR(INDEX('Прайс-лист_Usystems'!D:D,MATCH("*"&amp;B188+0&amp;"*",'Прайс-лист_Usystems'!S:S,0)),INDEX('Прайс-лист_Usystems'!D:D,MATCH(B188+0,'Прайс-лист_Usystems'!S:S,0)))),IFERROR(INDEX('Прайс-лист_Usystems'!D:D,MATCH("*"&amp;B188+0&amp;"*",'Прайс-лист_Usystems'!S:S,0)),INDEX('Прайс-лист_Usystems'!D:D,MATCH(B188+0,'Прайс-лист_Usystems'!S:S,0)))),""))</f>
        <v/>
      </c>
      <c r="D188" s="28" t="str">
        <f>IF($C188="","",IFERROR(INDEX('Прайс-лист_Usystems'!$E:$E,MATCH($C188+0,'Прайс-лист_Usystems'!$D:$D,0)),""))</f>
        <v/>
      </c>
      <c r="E188" s="28" t="str">
        <f>IF($C188="","",IFERROR(INDEX('Прайс-лист_Usystems'!$F:$F,MATCH($C188+0,'Прайс-лист_Usystems'!$D:$D,0)),""))</f>
        <v/>
      </c>
      <c r="F188" s="29" t="str">
        <f>IF($C188="","",IFERROR(INDEX('Прайс-лист_Usystems'!$I:$I,MATCH($C188+0,'Прайс-лист_Usystems'!$D:$D,0)),""))</f>
        <v/>
      </c>
      <c r="G188" s="34"/>
      <c r="H188" s="29" t="str">
        <f>IF($C188="","",IFERROR(ROUNDUP(G188/INDEX('Прайс-лист_Usystems'!$X:$X,MATCH($C188+0,'Прайс-лист_Usystems'!$D:$D,0)),0)*INDEX('Прайс-лист_Usystems'!$X:$X,MATCH($C188+0,'Прайс-лист_Usystems'!$D:$D,0)),""))</f>
        <v/>
      </c>
      <c r="I188" s="62" t="str">
        <f>IF($C188="","",IFERROR(INDEX('Прайс-лист_Usystems'!$K:$K,MATCH($C188+0,'Прайс-лист_Usystems'!$D:$D,0)),""))</f>
        <v/>
      </c>
      <c r="J188" s="36"/>
      <c r="K188" s="32" t="str">
        <f t="shared" si="4"/>
        <v/>
      </c>
      <c r="L188" s="31" t="str">
        <f t="shared" si="5"/>
        <v/>
      </c>
      <c r="M188" s="65" t="str">
        <f>IF($C188="","",IFERROR(IF(INDEX('Прайс-лист_Usystems'!$V:$V,MATCH($C188+0,'Прайс-лист_Usystems'!$D:$D,0))=0,"",INDEX('Прайс-лист_Usystems'!$V:$V,MATCH($C188+0,'Прайс-лист_Usystems'!$D:$D,0))*$H188),""))</f>
        <v/>
      </c>
      <c r="N188" s="65" t="str">
        <f>IF($C188="","",IFERROR(IF(INDEX('Прайс-лист_Usystems'!$W:$W,MATCH($C188+0,'Прайс-лист_Usystems'!$D:$D,0))=0,"",INDEX('Прайс-лист_Usystems'!$W:$W,MATCH($C188+0,'Прайс-лист_Usystems'!$D:$D,0))*$H188),""))</f>
        <v/>
      </c>
    </row>
    <row r="189" spans="2:14" x14ac:dyDescent="0.5">
      <c r="B189" s="35"/>
      <c r="C189" s="40" t="str" cm="1">
        <f t="array" ref="C189">IF($B189="","",IFERROR(IFERROR(_xlfn.SWITCH(INDEX('Прайс-лист_Usystems'!$R:$R,MATCH($B189+0,'Прайс-лист_Usystems'!$D:$D,0)),"Регулярный ассортимент",B189,"Под заказ",B189,"Ограниченно доступен в пределах складских остатков",B189,IFERROR(INDEX('Прайс-лист_Usystems'!D:D,MATCH("*"&amp;B189+0&amp;"*",'Прайс-лист_Usystems'!S:S,0)),INDEX('Прайс-лист_Usystems'!D:D,MATCH(B189+0,'Прайс-лист_Usystems'!S:S,0)))),IFERROR(INDEX('Прайс-лист_Usystems'!D:D,MATCH("*"&amp;B189+0&amp;"*",'Прайс-лист_Usystems'!S:S,0)),INDEX('Прайс-лист_Usystems'!D:D,MATCH(B189+0,'Прайс-лист_Usystems'!S:S,0)))),""))</f>
        <v/>
      </c>
      <c r="D189" s="28" t="str">
        <f>IF($C189="","",IFERROR(INDEX('Прайс-лист_Usystems'!$E:$E,MATCH($C189+0,'Прайс-лист_Usystems'!$D:$D,0)),""))</f>
        <v/>
      </c>
      <c r="E189" s="28" t="str">
        <f>IF($C189="","",IFERROR(INDEX('Прайс-лист_Usystems'!$F:$F,MATCH($C189+0,'Прайс-лист_Usystems'!$D:$D,0)),""))</f>
        <v/>
      </c>
      <c r="F189" s="29" t="str">
        <f>IF($C189="","",IFERROR(INDEX('Прайс-лист_Usystems'!$I:$I,MATCH($C189+0,'Прайс-лист_Usystems'!$D:$D,0)),""))</f>
        <v/>
      </c>
      <c r="G189" s="34"/>
      <c r="H189" s="29" t="str">
        <f>IF($C189="","",IFERROR(ROUNDUP(G189/INDEX('Прайс-лист_Usystems'!$X:$X,MATCH($C189+0,'Прайс-лист_Usystems'!$D:$D,0)),0)*INDEX('Прайс-лист_Usystems'!$X:$X,MATCH($C189+0,'Прайс-лист_Usystems'!$D:$D,0)),""))</f>
        <v/>
      </c>
      <c r="I189" s="62" t="str">
        <f>IF($C189="","",IFERROR(INDEX('Прайс-лист_Usystems'!$K:$K,MATCH($C189+0,'Прайс-лист_Usystems'!$D:$D,0)),""))</f>
        <v/>
      </c>
      <c r="J189" s="36"/>
      <c r="K189" s="32" t="str">
        <f t="shared" si="4"/>
        <v/>
      </c>
      <c r="L189" s="31" t="str">
        <f t="shared" si="5"/>
        <v/>
      </c>
      <c r="M189" s="65" t="str">
        <f>IF($C189="","",IFERROR(IF(INDEX('Прайс-лист_Usystems'!$V:$V,MATCH($C189+0,'Прайс-лист_Usystems'!$D:$D,0))=0,"",INDEX('Прайс-лист_Usystems'!$V:$V,MATCH($C189+0,'Прайс-лист_Usystems'!$D:$D,0))*$H189),""))</f>
        <v/>
      </c>
      <c r="N189" s="65" t="str">
        <f>IF($C189="","",IFERROR(IF(INDEX('Прайс-лист_Usystems'!$W:$W,MATCH($C189+0,'Прайс-лист_Usystems'!$D:$D,0))=0,"",INDEX('Прайс-лист_Usystems'!$W:$W,MATCH($C189+0,'Прайс-лист_Usystems'!$D:$D,0))*$H189),""))</f>
        <v/>
      </c>
    </row>
    <row r="190" spans="2:14" x14ac:dyDescent="0.5">
      <c r="B190" s="35"/>
      <c r="C190" s="40" t="str" cm="1">
        <f t="array" ref="C190">IF($B190="","",IFERROR(IFERROR(_xlfn.SWITCH(INDEX('Прайс-лист_Usystems'!$R:$R,MATCH($B190+0,'Прайс-лист_Usystems'!$D:$D,0)),"Регулярный ассортимент",B190,"Под заказ",B190,"Ограниченно доступен в пределах складских остатков",B190,IFERROR(INDEX('Прайс-лист_Usystems'!D:D,MATCH("*"&amp;B190+0&amp;"*",'Прайс-лист_Usystems'!S:S,0)),INDEX('Прайс-лист_Usystems'!D:D,MATCH(B190+0,'Прайс-лист_Usystems'!S:S,0)))),IFERROR(INDEX('Прайс-лист_Usystems'!D:D,MATCH("*"&amp;B190+0&amp;"*",'Прайс-лист_Usystems'!S:S,0)),INDEX('Прайс-лист_Usystems'!D:D,MATCH(B190+0,'Прайс-лист_Usystems'!S:S,0)))),""))</f>
        <v/>
      </c>
      <c r="D190" s="28" t="str">
        <f>IF($C190="","",IFERROR(INDEX('Прайс-лист_Usystems'!$E:$E,MATCH($C190+0,'Прайс-лист_Usystems'!$D:$D,0)),""))</f>
        <v/>
      </c>
      <c r="E190" s="28" t="str">
        <f>IF($C190="","",IFERROR(INDEX('Прайс-лист_Usystems'!$F:$F,MATCH($C190+0,'Прайс-лист_Usystems'!$D:$D,0)),""))</f>
        <v/>
      </c>
      <c r="F190" s="29" t="str">
        <f>IF($C190="","",IFERROR(INDEX('Прайс-лист_Usystems'!$I:$I,MATCH($C190+0,'Прайс-лист_Usystems'!$D:$D,0)),""))</f>
        <v/>
      </c>
      <c r="G190" s="34"/>
      <c r="H190" s="29" t="str">
        <f>IF($C190="","",IFERROR(ROUNDUP(G190/INDEX('Прайс-лист_Usystems'!$X:$X,MATCH($C190+0,'Прайс-лист_Usystems'!$D:$D,0)),0)*INDEX('Прайс-лист_Usystems'!$X:$X,MATCH($C190+0,'Прайс-лист_Usystems'!$D:$D,0)),""))</f>
        <v/>
      </c>
      <c r="I190" s="62" t="str">
        <f>IF($C190="","",IFERROR(INDEX('Прайс-лист_Usystems'!$K:$K,MATCH($C190+0,'Прайс-лист_Usystems'!$D:$D,0)),""))</f>
        <v/>
      </c>
      <c r="J190" s="36"/>
      <c r="K190" s="32" t="str">
        <f t="shared" si="4"/>
        <v/>
      </c>
      <c r="L190" s="31" t="str">
        <f t="shared" si="5"/>
        <v/>
      </c>
      <c r="M190" s="65" t="str">
        <f>IF($C190="","",IFERROR(IF(INDEX('Прайс-лист_Usystems'!$V:$V,MATCH($C190+0,'Прайс-лист_Usystems'!$D:$D,0))=0,"",INDEX('Прайс-лист_Usystems'!$V:$V,MATCH($C190+0,'Прайс-лист_Usystems'!$D:$D,0))*$H190),""))</f>
        <v/>
      </c>
      <c r="N190" s="65" t="str">
        <f>IF($C190="","",IFERROR(IF(INDEX('Прайс-лист_Usystems'!$W:$W,MATCH($C190+0,'Прайс-лист_Usystems'!$D:$D,0))=0,"",INDEX('Прайс-лист_Usystems'!$W:$W,MATCH($C190+0,'Прайс-лист_Usystems'!$D:$D,0))*$H190),""))</f>
        <v/>
      </c>
    </row>
    <row r="191" spans="2:14" x14ac:dyDescent="0.5">
      <c r="B191" s="35"/>
      <c r="C191" s="40" t="str" cm="1">
        <f t="array" ref="C191">IF($B191="","",IFERROR(IFERROR(_xlfn.SWITCH(INDEX('Прайс-лист_Usystems'!$R:$R,MATCH($B191+0,'Прайс-лист_Usystems'!$D:$D,0)),"Регулярный ассортимент",B191,"Под заказ",B191,"Ограниченно доступен в пределах складских остатков",B191,IFERROR(INDEX('Прайс-лист_Usystems'!D:D,MATCH("*"&amp;B191+0&amp;"*",'Прайс-лист_Usystems'!S:S,0)),INDEX('Прайс-лист_Usystems'!D:D,MATCH(B191+0,'Прайс-лист_Usystems'!S:S,0)))),IFERROR(INDEX('Прайс-лист_Usystems'!D:D,MATCH("*"&amp;B191+0&amp;"*",'Прайс-лист_Usystems'!S:S,0)),INDEX('Прайс-лист_Usystems'!D:D,MATCH(B191+0,'Прайс-лист_Usystems'!S:S,0)))),""))</f>
        <v/>
      </c>
      <c r="D191" s="28" t="str">
        <f>IF($C191="","",IFERROR(INDEX('Прайс-лист_Usystems'!$E:$E,MATCH($C191+0,'Прайс-лист_Usystems'!$D:$D,0)),""))</f>
        <v/>
      </c>
      <c r="E191" s="28" t="str">
        <f>IF($C191="","",IFERROR(INDEX('Прайс-лист_Usystems'!$F:$F,MATCH($C191+0,'Прайс-лист_Usystems'!$D:$D,0)),""))</f>
        <v/>
      </c>
      <c r="F191" s="29" t="str">
        <f>IF($C191="","",IFERROR(INDEX('Прайс-лист_Usystems'!$I:$I,MATCH($C191+0,'Прайс-лист_Usystems'!$D:$D,0)),""))</f>
        <v/>
      </c>
      <c r="G191" s="34"/>
      <c r="H191" s="29" t="str">
        <f>IF($C191="","",IFERROR(ROUNDUP(G191/INDEX('Прайс-лист_Usystems'!$X:$X,MATCH($C191+0,'Прайс-лист_Usystems'!$D:$D,0)),0)*INDEX('Прайс-лист_Usystems'!$X:$X,MATCH($C191+0,'Прайс-лист_Usystems'!$D:$D,0)),""))</f>
        <v/>
      </c>
      <c r="I191" s="62" t="str">
        <f>IF($C191="","",IFERROR(INDEX('Прайс-лист_Usystems'!$K:$K,MATCH($C191+0,'Прайс-лист_Usystems'!$D:$D,0)),""))</f>
        <v/>
      </c>
      <c r="J191" s="36"/>
      <c r="K191" s="32" t="str">
        <f t="shared" si="4"/>
        <v/>
      </c>
      <c r="L191" s="31" t="str">
        <f t="shared" si="5"/>
        <v/>
      </c>
      <c r="M191" s="65" t="str">
        <f>IF($C191="","",IFERROR(IF(INDEX('Прайс-лист_Usystems'!$V:$V,MATCH($C191+0,'Прайс-лист_Usystems'!$D:$D,0))=0,"",INDEX('Прайс-лист_Usystems'!$V:$V,MATCH($C191+0,'Прайс-лист_Usystems'!$D:$D,0))*$H191),""))</f>
        <v/>
      </c>
      <c r="N191" s="65" t="str">
        <f>IF($C191="","",IFERROR(IF(INDEX('Прайс-лист_Usystems'!$W:$W,MATCH($C191+0,'Прайс-лист_Usystems'!$D:$D,0))=0,"",INDEX('Прайс-лист_Usystems'!$W:$W,MATCH($C191+0,'Прайс-лист_Usystems'!$D:$D,0))*$H191),""))</f>
        <v/>
      </c>
    </row>
    <row r="192" spans="2:14" x14ac:dyDescent="0.5">
      <c r="B192" s="35"/>
      <c r="C192" s="40" t="str" cm="1">
        <f t="array" ref="C192">IF($B192="","",IFERROR(IFERROR(_xlfn.SWITCH(INDEX('Прайс-лист_Usystems'!$R:$R,MATCH($B192+0,'Прайс-лист_Usystems'!$D:$D,0)),"Регулярный ассортимент",B192,"Под заказ",B192,"Ограниченно доступен в пределах складских остатков",B192,IFERROR(INDEX('Прайс-лист_Usystems'!D:D,MATCH("*"&amp;B192+0&amp;"*",'Прайс-лист_Usystems'!S:S,0)),INDEX('Прайс-лист_Usystems'!D:D,MATCH(B192+0,'Прайс-лист_Usystems'!S:S,0)))),IFERROR(INDEX('Прайс-лист_Usystems'!D:D,MATCH("*"&amp;B192+0&amp;"*",'Прайс-лист_Usystems'!S:S,0)),INDEX('Прайс-лист_Usystems'!D:D,MATCH(B192+0,'Прайс-лист_Usystems'!S:S,0)))),""))</f>
        <v/>
      </c>
      <c r="D192" s="28" t="str">
        <f>IF($C192="","",IFERROR(INDEX('Прайс-лист_Usystems'!$E:$E,MATCH($C192+0,'Прайс-лист_Usystems'!$D:$D,0)),""))</f>
        <v/>
      </c>
      <c r="E192" s="28" t="str">
        <f>IF($C192="","",IFERROR(INDEX('Прайс-лист_Usystems'!$F:$F,MATCH($C192+0,'Прайс-лист_Usystems'!$D:$D,0)),""))</f>
        <v/>
      </c>
      <c r="F192" s="29" t="str">
        <f>IF($C192="","",IFERROR(INDEX('Прайс-лист_Usystems'!$I:$I,MATCH($C192+0,'Прайс-лист_Usystems'!$D:$D,0)),""))</f>
        <v/>
      </c>
      <c r="G192" s="34"/>
      <c r="H192" s="29" t="str">
        <f>IF($C192="","",IFERROR(ROUNDUP(G192/INDEX('Прайс-лист_Usystems'!$X:$X,MATCH($C192+0,'Прайс-лист_Usystems'!$D:$D,0)),0)*INDEX('Прайс-лист_Usystems'!$X:$X,MATCH($C192+0,'Прайс-лист_Usystems'!$D:$D,0)),""))</f>
        <v/>
      </c>
      <c r="I192" s="62" t="str">
        <f>IF($C192="","",IFERROR(INDEX('Прайс-лист_Usystems'!$K:$K,MATCH($C192+0,'Прайс-лист_Usystems'!$D:$D,0)),""))</f>
        <v/>
      </c>
      <c r="J192" s="36"/>
      <c r="K192" s="32" t="str">
        <f t="shared" si="4"/>
        <v/>
      </c>
      <c r="L192" s="31" t="str">
        <f t="shared" si="5"/>
        <v/>
      </c>
      <c r="M192" s="65" t="str">
        <f>IF($C192="","",IFERROR(IF(INDEX('Прайс-лист_Usystems'!$V:$V,MATCH($C192+0,'Прайс-лист_Usystems'!$D:$D,0))=0,"",INDEX('Прайс-лист_Usystems'!$V:$V,MATCH($C192+0,'Прайс-лист_Usystems'!$D:$D,0))*$H192),""))</f>
        <v/>
      </c>
      <c r="N192" s="65" t="str">
        <f>IF($C192="","",IFERROR(IF(INDEX('Прайс-лист_Usystems'!$W:$W,MATCH($C192+0,'Прайс-лист_Usystems'!$D:$D,0))=0,"",INDEX('Прайс-лист_Usystems'!$W:$W,MATCH($C192+0,'Прайс-лист_Usystems'!$D:$D,0))*$H192),""))</f>
        <v/>
      </c>
    </row>
    <row r="193" spans="2:14" x14ac:dyDescent="0.5">
      <c r="B193" s="35"/>
      <c r="C193" s="40" t="str" cm="1">
        <f t="array" ref="C193">IF($B193="","",IFERROR(IFERROR(_xlfn.SWITCH(INDEX('Прайс-лист_Usystems'!$R:$R,MATCH($B193+0,'Прайс-лист_Usystems'!$D:$D,0)),"Регулярный ассортимент",B193,"Под заказ",B193,"Ограниченно доступен в пределах складских остатков",B193,IFERROR(INDEX('Прайс-лист_Usystems'!D:D,MATCH("*"&amp;B193+0&amp;"*",'Прайс-лист_Usystems'!S:S,0)),INDEX('Прайс-лист_Usystems'!D:D,MATCH(B193+0,'Прайс-лист_Usystems'!S:S,0)))),IFERROR(INDEX('Прайс-лист_Usystems'!D:D,MATCH("*"&amp;B193+0&amp;"*",'Прайс-лист_Usystems'!S:S,0)),INDEX('Прайс-лист_Usystems'!D:D,MATCH(B193+0,'Прайс-лист_Usystems'!S:S,0)))),""))</f>
        <v/>
      </c>
      <c r="D193" s="28" t="str">
        <f>IF($C193="","",IFERROR(INDEX('Прайс-лист_Usystems'!$E:$E,MATCH($C193+0,'Прайс-лист_Usystems'!$D:$D,0)),""))</f>
        <v/>
      </c>
      <c r="E193" s="28" t="str">
        <f>IF($C193="","",IFERROR(INDEX('Прайс-лист_Usystems'!$F:$F,MATCH($C193+0,'Прайс-лист_Usystems'!$D:$D,0)),""))</f>
        <v/>
      </c>
      <c r="F193" s="29" t="str">
        <f>IF($C193="","",IFERROR(INDEX('Прайс-лист_Usystems'!$I:$I,MATCH($C193+0,'Прайс-лист_Usystems'!$D:$D,0)),""))</f>
        <v/>
      </c>
      <c r="G193" s="34"/>
      <c r="H193" s="29" t="str">
        <f>IF($C193="","",IFERROR(ROUNDUP(G193/INDEX('Прайс-лист_Usystems'!$X:$X,MATCH($C193+0,'Прайс-лист_Usystems'!$D:$D,0)),0)*INDEX('Прайс-лист_Usystems'!$X:$X,MATCH($C193+0,'Прайс-лист_Usystems'!$D:$D,0)),""))</f>
        <v/>
      </c>
      <c r="I193" s="62" t="str">
        <f>IF($C193="","",IFERROR(INDEX('Прайс-лист_Usystems'!$K:$K,MATCH($C193+0,'Прайс-лист_Usystems'!$D:$D,0)),""))</f>
        <v/>
      </c>
      <c r="J193" s="33"/>
      <c r="K193" s="32" t="str">
        <f t="shared" si="4"/>
        <v/>
      </c>
      <c r="L193" s="31" t="str">
        <f t="shared" si="5"/>
        <v/>
      </c>
      <c r="M193" s="65" t="str">
        <f>IF($C193="","",IFERROR(IF(INDEX('Прайс-лист_Usystems'!$V:$V,MATCH($C193+0,'Прайс-лист_Usystems'!$D:$D,0))=0,"",INDEX('Прайс-лист_Usystems'!$V:$V,MATCH($C193+0,'Прайс-лист_Usystems'!$D:$D,0))*$H193),""))</f>
        <v/>
      </c>
      <c r="N193" s="65" t="str">
        <f>IF($C193="","",IFERROR(IF(INDEX('Прайс-лист_Usystems'!$W:$W,MATCH($C193+0,'Прайс-лист_Usystems'!$D:$D,0))=0,"",INDEX('Прайс-лист_Usystems'!$W:$W,MATCH($C193+0,'Прайс-лист_Usystems'!$D:$D,0))*$H193),""))</f>
        <v/>
      </c>
    </row>
    <row r="194" spans="2:14" x14ac:dyDescent="0.5">
      <c r="B194" s="35"/>
      <c r="C194" s="40" t="str" cm="1">
        <f t="array" ref="C194">IF($B194="","",IFERROR(IFERROR(_xlfn.SWITCH(INDEX('Прайс-лист_Usystems'!$R:$R,MATCH($B194+0,'Прайс-лист_Usystems'!$D:$D,0)),"Регулярный ассортимент",B194,"Под заказ",B194,"Ограниченно доступен в пределах складских остатков",B194,IFERROR(INDEX('Прайс-лист_Usystems'!D:D,MATCH("*"&amp;B194+0&amp;"*",'Прайс-лист_Usystems'!S:S,0)),INDEX('Прайс-лист_Usystems'!D:D,MATCH(B194+0,'Прайс-лист_Usystems'!S:S,0)))),IFERROR(INDEX('Прайс-лист_Usystems'!D:D,MATCH("*"&amp;B194+0&amp;"*",'Прайс-лист_Usystems'!S:S,0)),INDEX('Прайс-лист_Usystems'!D:D,MATCH(B194+0,'Прайс-лист_Usystems'!S:S,0)))),""))</f>
        <v/>
      </c>
      <c r="D194" s="28" t="str">
        <f>IF($C194="","",IFERROR(INDEX('Прайс-лист_Usystems'!$E:$E,MATCH($C194+0,'Прайс-лист_Usystems'!$D:$D,0)),""))</f>
        <v/>
      </c>
      <c r="E194" s="28" t="str">
        <f>IF($C194="","",IFERROR(INDEX('Прайс-лист_Usystems'!$F:$F,MATCH($C194+0,'Прайс-лист_Usystems'!$D:$D,0)),""))</f>
        <v/>
      </c>
      <c r="F194" s="29" t="str">
        <f>IF($C194="","",IFERROR(INDEX('Прайс-лист_Usystems'!$I:$I,MATCH($C194+0,'Прайс-лист_Usystems'!$D:$D,0)),""))</f>
        <v/>
      </c>
      <c r="G194" s="34"/>
      <c r="H194" s="29" t="str">
        <f>IF($C194="","",IFERROR(ROUNDUP(G194/INDEX('Прайс-лист_Usystems'!$X:$X,MATCH($C194+0,'Прайс-лист_Usystems'!$D:$D,0)),0)*INDEX('Прайс-лист_Usystems'!$X:$X,MATCH($C194+0,'Прайс-лист_Usystems'!$D:$D,0)),""))</f>
        <v/>
      </c>
      <c r="I194" s="62" t="str">
        <f>IF($C194="","",IFERROR(INDEX('Прайс-лист_Usystems'!$K:$K,MATCH($C194+0,'Прайс-лист_Usystems'!$D:$D,0)),""))</f>
        <v/>
      </c>
      <c r="J194" s="33"/>
      <c r="K194" s="32" t="str">
        <f t="shared" si="4"/>
        <v/>
      </c>
      <c r="L194" s="31" t="str">
        <f t="shared" si="5"/>
        <v/>
      </c>
      <c r="M194" s="65" t="str">
        <f>IF($C194="","",IFERROR(IF(INDEX('Прайс-лист_Usystems'!$V:$V,MATCH($C194+0,'Прайс-лист_Usystems'!$D:$D,0))=0,"",INDEX('Прайс-лист_Usystems'!$V:$V,MATCH($C194+0,'Прайс-лист_Usystems'!$D:$D,0))*$H194),""))</f>
        <v/>
      </c>
      <c r="N194" s="65" t="str">
        <f>IF($C194="","",IFERROR(IF(INDEX('Прайс-лист_Usystems'!$W:$W,MATCH($C194+0,'Прайс-лист_Usystems'!$D:$D,0))=0,"",INDEX('Прайс-лист_Usystems'!$W:$W,MATCH($C194+0,'Прайс-лист_Usystems'!$D:$D,0))*$H194),""))</f>
        <v/>
      </c>
    </row>
    <row r="195" spans="2:14" x14ac:dyDescent="0.5">
      <c r="B195" s="35"/>
      <c r="C195" s="40" t="str" cm="1">
        <f t="array" ref="C195">IF($B195="","",IFERROR(IFERROR(_xlfn.SWITCH(INDEX('Прайс-лист_Usystems'!$R:$R,MATCH($B195+0,'Прайс-лист_Usystems'!$D:$D,0)),"Регулярный ассортимент",B195,"Под заказ",B195,"Ограниченно доступен в пределах складских остатков",B195,IFERROR(INDEX('Прайс-лист_Usystems'!D:D,MATCH("*"&amp;B195+0&amp;"*",'Прайс-лист_Usystems'!S:S,0)),INDEX('Прайс-лист_Usystems'!D:D,MATCH(B195+0,'Прайс-лист_Usystems'!S:S,0)))),IFERROR(INDEX('Прайс-лист_Usystems'!D:D,MATCH("*"&amp;B195+0&amp;"*",'Прайс-лист_Usystems'!S:S,0)),INDEX('Прайс-лист_Usystems'!D:D,MATCH(B195+0,'Прайс-лист_Usystems'!S:S,0)))),""))</f>
        <v/>
      </c>
      <c r="D195" s="28" t="str">
        <f>IF($C195="","",IFERROR(INDEX('Прайс-лист_Usystems'!$E:$E,MATCH($C195+0,'Прайс-лист_Usystems'!$D:$D,0)),""))</f>
        <v/>
      </c>
      <c r="E195" s="28" t="str">
        <f>IF($C195="","",IFERROR(INDEX('Прайс-лист_Usystems'!$F:$F,MATCH($C195+0,'Прайс-лист_Usystems'!$D:$D,0)),""))</f>
        <v/>
      </c>
      <c r="F195" s="29" t="str">
        <f>IF($C195="","",IFERROR(INDEX('Прайс-лист_Usystems'!$I:$I,MATCH($C195+0,'Прайс-лист_Usystems'!$D:$D,0)),""))</f>
        <v/>
      </c>
      <c r="G195" s="34"/>
      <c r="H195" s="29" t="str">
        <f>IF($C195="","",IFERROR(ROUNDUP(G195/INDEX('Прайс-лист_Usystems'!$X:$X,MATCH($C195+0,'Прайс-лист_Usystems'!$D:$D,0)),0)*INDEX('Прайс-лист_Usystems'!$X:$X,MATCH($C195+0,'Прайс-лист_Usystems'!$D:$D,0)),""))</f>
        <v/>
      </c>
      <c r="I195" s="62" t="str">
        <f>IF($C195="","",IFERROR(INDEX('Прайс-лист_Usystems'!$K:$K,MATCH($C195+0,'Прайс-лист_Usystems'!$D:$D,0)),""))</f>
        <v/>
      </c>
      <c r="J195" s="33"/>
      <c r="K195" s="32" t="str">
        <f t="shared" si="4"/>
        <v/>
      </c>
      <c r="L195" s="31" t="str">
        <f t="shared" si="5"/>
        <v/>
      </c>
      <c r="M195" s="65" t="str">
        <f>IF($C195="","",IFERROR(IF(INDEX('Прайс-лист_Usystems'!$V:$V,MATCH($C195+0,'Прайс-лист_Usystems'!$D:$D,0))=0,"",INDEX('Прайс-лист_Usystems'!$V:$V,MATCH($C195+0,'Прайс-лист_Usystems'!$D:$D,0))*$H195),""))</f>
        <v/>
      </c>
      <c r="N195" s="65" t="str">
        <f>IF($C195="","",IFERROR(IF(INDEX('Прайс-лист_Usystems'!$W:$W,MATCH($C195+0,'Прайс-лист_Usystems'!$D:$D,0))=0,"",INDEX('Прайс-лист_Usystems'!$W:$W,MATCH($C195+0,'Прайс-лист_Usystems'!$D:$D,0))*$H195),""))</f>
        <v/>
      </c>
    </row>
    <row r="196" spans="2:14" x14ac:dyDescent="0.5">
      <c r="B196" s="35"/>
      <c r="C196" s="40" t="str" cm="1">
        <f t="array" ref="C196">IF($B196="","",IFERROR(IFERROR(_xlfn.SWITCH(INDEX('Прайс-лист_Usystems'!$R:$R,MATCH($B196+0,'Прайс-лист_Usystems'!$D:$D,0)),"Регулярный ассортимент",B196,"Под заказ",B196,"Ограниченно доступен в пределах складских остатков",B196,IFERROR(INDEX('Прайс-лист_Usystems'!D:D,MATCH("*"&amp;B196+0&amp;"*",'Прайс-лист_Usystems'!S:S,0)),INDEX('Прайс-лист_Usystems'!D:D,MATCH(B196+0,'Прайс-лист_Usystems'!S:S,0)))),IFERROR(INDEX('Прайс-лист_Usystems'!D:D,MATCH("*"&amp;B196+0&amp;"*",'Прайс-лист_Usystems'!S:S,0)),INDEX('Прайс-лист_Usystems'!D:D,MATCH(B196+0,'Прайс-лист_Usystems'!S:S,0)))),""))</f>
        <v/>
      </c>
      <c r="D196" s="28" t="str">
        <f>IF($C196="","",IFERROR(INDEX('Прайс-лист_Usystems'!$E:$E,MATCH($C196+0,'Прайс-лист_Usystems'!$D:$D,0)),""))</f>
        <v/>
      </c>
      <c r="E196" s="28" t="str">
        <f>IF($C196="","",IFERROR(INDEX('Прайс-лист_Usystems'!$F:$F,MATCH($C196+0,'Прайс-лист_Usystems'!$D:$D,0)),""))</f>
        <v/>
      </c>
      <c r="F196" s="29" t="str">
        <f>IF($C196="","",IFERROR(INDEX('Прайс-лист_Usystems'!$I:$I,MATCH($C196+0,'Прайс-лист_Usystems'!$D:$D,0)),""))</f>
        <v/>
      </c>
      <c r="G196" s="34"/>
      <c r="H196" s="29" t="str">
        <f>IF($C196="","",IFERROR(ROUNDUP(G196/INDEX('Прайс-лист_Usystems'!$X:$X,MATCH($C196+0,'Прайс-лист_Usystems'!$D:$D,0)),0)*INDEX('Прайс-лист_Usystems'!$X:$X,MATCH($C196+0,'Прайс-лист_Usystems'!$D:$D,0)),""))</f>
        <v/>
      </c>
      <c r="I196" s="62" t="str">
        <f>IF($C196="","",IFERROR(INDEX('Прайс-лист_Usystems'!$K:$K,MATCH($C196+0,'Прайс-лист_Usystems'!$D:$D,0)),""))</f>
        <v/>
      </c>
      <c r="J196" s="33"/>
      <c r="K196" s="32" t="str">
        <f t="shared" si="4"/>
        <v/>
      </c>
      <c r="L196" s="31" t="str">
        <f t="shared" si="5"/>
        <v/>
      </c>
      <c r="M196" s="65" t="str">
        <f>IF($C196="","",IFERROR(IF(INDEX('Прайс-лист_Usystems'!$V:$V,MATCH($C196+0,'Прайс-лист_Usystems'!$D:$D,0))=0,"",INDEX('Прайс-лист_Usystems'!$V:$V,MATCH($C196+0,'Прайс-лист_Usystems'!$D:$D,0))*$H196),""))</f>
        <v/>
      </c>
      <c r="N196" s="65" t="str">
        <f>IF($C196="","",IFERROR(IF(INDEX('Прайс-лист_Usystems'!$W:$W,MATCH($C196+0,'Прайс-лист_Usystems'!$D:$D,0))=0,"",INDEX('Прайс-лист_Usystems'!$W:$W,MATCH($C196+0,'Прайс-лист_Usystems'!$D:$D,0))*$H196),""))</f>
        <v/>
      </c>
    </row>
    <row r="197" spans="2:14" x14ac:dyDescent="0.5">
      <c r="B197" s="35"/>
      <c r="C197" s="40" t="str" cm="1">
        <f t="array" ref="C197">IF($B197="","",IFERROR(IFERROR(_xlfn.SWITCH(INDEX('Прайс-лист_Usystems'!$R:$R,MATCH($B197+0,'Прайс-лист_Usystems'!$D:$D,0)),"Регулярный ассортимент",B197,"Под заказ",B197,"Ограниченно доступен в пределах складских остатков",B197,IFERROR(INDEX('Прайс-лист_Usystems'!D:D,MATCH("*"&amp;B197+0&amp;"*",'Прайс-лист_Usystems'!S:S,0)),INDEX('Прайс-лист_Usystems'!D:D,MATCH(B197+0,'Прайс-лист_Usystems'!S:S,0)))),IFERROR(INDEX('Прайс-лист_Usystems'!D:D,MATCH("*"&amp;B197+0&amp;"*",'Прайс-лист_Usystems'!S:S,0)),INDEX('Прайс-лист_Usystems'!D:D,MATCH(B197+0,'Прайс-лист_Usystems'!S:S,0)))),""))</f>
        <v/>
      </c>
      <c r="D197" s="28" t="str">
        <f>IF($C197="","",IFERROR(INDEX('Прайс-лист_Usystems'!$E:$E,MATCH($C197+0,'Прайс-лист_Usystems'!$D:$D,0)),""))</f>
        <v/>
      </c>
      <c r="E197" s="28" t="str">
        <f>IF($C197="","",IFERROR(INDEX('Прайс-лист_Usystems'!$F:$F,MATCH($C197+0,'Прайс-лист_Usystems'!$D:$D,0)),""))</f>
        <v/>
      </c>
      <c r="F197" s="29" t="str">
        <f>IF($C197="","",IFERROR(INDEX('Прайс-лист_Usystems'!$I:$I,MATCH($C197+0,'Прайс-лист_Usystems'!$D:$D,0)),""))</f>
        <v/>
      </c>
      <c r="G197" s="34"/>
      <c r="H197" s="29" t="str">
        <f>IF($C197="","",IFERROR(ROUNDUP(G197/INDEX('Прайс-лист_Usystems'!$X:$X,MATCH($C197+0,'Прайс-лист_Usystems'!$D:$D,0)),0)*INDEX('Прайс-лист_Usystems'!$X:$X,MATCH($C197+0,'Прайс-лист_Usystems'!$D:$D,0)),""))</f>
        <v/>
      </c>
      <c r="I197" s="62" t="str">
        <f>IF($C197="","",IFERROR(INDEX('Прайс-лист_Usystems'!$K:$K,MATCH($C197+0,'Прайс-лист_Usystems'!$D:$D,0)),""))</f>
        <v/>
      </c>
      <c r="J197" s="33"/>
      <c r="K197" s="32" t="str">
        <f t="shared" si="4"/>
        <v/>
      </c>
      <c r="L197" s="31" t="str">
        <f t="shared" si="5"/>
        <v/>
      </c>
      <c r="M197" s="65" t="str">
        <f>IF($C197="","",IFERROR(IF(INDEX('Прайс-лист_Usystems'!$V:$V,MATCH($C197+0,'Прайс-лист_Usystems'!$D:$D,0))=0,"",INDEX('Прайс-лист_Usystems'!$V:$V,MATCH($C197+0,'Прайс-лист_Usystems'!$D:$D,0))*$H197),""))</f>
        <v/>
      </c>
      <c r="N197" s="65" t="str">
        <f>IF($C197="","",IFERROR(IF(INDEX('Прайс-лист_Usystems'!$W:$W,MATCH($C197+0,'Прайс-лист_Usystems'!$D:$D,0))=0,"",INDEX('Прайс-лист_Usystems'!$W:$W,MATCH($C197+0,'Прайс-лист_Usystems'!$D:$D,0))*$H197),""))</f>
        <v/>
      </c>
    </row>
    <row r="198" spans="2:14" x14ac:dyDescent="0.5">
      <c r="B198" s="35"/>
      <c r="C198" s="40" t="str" cm="1">
        <f t="array" ref="C198">IF($B198="","",IFERROR(IFERROR(_xlfn.SWITCH(INDEX('Прайс-лист_Usystems'!$R:$R,MATCH($B198+0,'Прайс-лист_Usystems'!$D:$D,0)),"Регулярный ассортимент",B198,"Под заказ",B198,"Ограниченно доступен в пределах складских остатков",B198,IFERROR(INDEX('Прайс-лист_Usystems'!D:D,MATCH("*"&amp;B198+0&amp;"*",'Прайс-лист_Usystems'!S:S,0)),INDEX('Прайс-лист_Usystems'!D:D,MATCH(B198+0,'Прайс-лист_Usystems'!S:S,0)))),IFERROR(INDEX('Прайс-лист_Usystems'!D:D,MATCH("*"&amp;B198+0&amp;"*",'Прайс-лист_Usystems'!S:S,0)),INDEX('Прайс-лист_Usystems'!D:D,MATCH(B198+0,'Прайс-лист_Usystems'!S:S,0)))),""))</f>
        <v/>
      </c>
      <c r="D198" s="28" t="str">
        <f>IF($C198="","",IFERROR(INDEX('Прайс-лист_Usystems'!$E:$E,MATCH($C198+0,'Прайс-лист_Usystems'!$D:$D,0)),""))</f>
        <v/>
      </c>
      <c r="E198" s="28" t="str">
        <f>IF($C198="","",IFERROR(INDEX('Прайс-лист_Usystems'!$F:$F,MATCH($C198+0,'Прайс-лист_Usystems'!$D:$D,0)),""))</f>
        <v/>
      </c>
      <c r="F198" s="29" t="str">
        <f>IF($C198="","",IFERROR(INDEX('Прайс-лист_Usystems'!$I:$I,MATCH($C198+0,'Прайс-лист_Usystems'!$D:$D,0)),""))</f>
        <v/>
      </c>
      <c r="G198" s="34"/>
      <c r="H198" s="29" t="str">
        <f>IF($C198="","",IFERROR(ROUNDUP(G198/INDEX('Прайс-лист_Usystems'!$X:$X,MATCH($C198+0,'Прайс-лист_Usystems'!$D:$D,0)),0)*INDEX('Прайс-лист_Usystems'!$X:$X,MATCH($C198+0,'Прайс-лист_Usystems'!$D:$D,0)),""))</f>
        <v/>
      </c>
      <c r="I198" s="62" t="str">
        <f>IF($C198="","",IFERROR(INDEX('Прайс-лист_Usystems'!$K:$K,MATCH($C198+0,'Прайс-лист_Usystems'!$D:$D,0)),""))</f>
        <v/>
      </c>
      <c r="J198" s="33"/>
      <c r="K198" s="32" t="str">
        <f t="shared" si="4"/>
        <v/>
      </c>
      <c r="L198" s="31" t="str">
        <f t="shared" si="5"/>
        <v/>
      </c>
      <c r="M198" s="65" t="str">
        <f>IF($C198="","",IFERROR(IF(INDEX('Прайс-лист_Usystems'!$V:$V,MATCH($C198+0,'Прайс-лист_Usystems'!$D:$D,0))=0,"",INDEX('Прайс-лист_Usystems'!$V:$V,MATCH($C198+0,'Прайс-лист_Usystems'!$D:$D,0))*$H198),""))</f>
        <v/>
      </c>
      <c r="N198" s="65" t="str">
        <f>IF($C198="","",IFERROR(IF(INDEX('Прайс-лист_Usystems'!$W:$W,MATCH($C198+0,'Прайс-лист_Usystems'!$D:$D,0))=0,"",INDEX('Прайс-лист_Usystems'!$W:$W,MATCH($C198+0,'Прайс-лист_Usystems'!$D:$D,0))*$H198),""))</f>
        <v/>
      </c>
    </row>
    <row r="199" spans="2:14" x14ac:dyDescent="0.5">
      <c r="B199" s="35"/>
      <c r="C199" s="40" t="str" cm="1">
        <f t="array" ref="C199">IF($B199="","",IFERROR(IFERROR(_xlfn.SWITCH(INDEX('Прайс-лист_Usystems'!$R:$R,MATCH($B199+0,'Прайс-лист_Usystems'!$D:$D,0)),"Регулярный ассортимент",B199,"Под заказ",B199,"Ограниченно доступен в пределах складских остатков",B199,IFERROR(INDEX('Прайс-лист_Usystems'!D:D,MATCH("*"&amp;B199+0&amp;"*",'Прайс-лист_Usystems'!S:S,0)),INDEX('Прайс-лист_Usystems'!D:D,MATCH(B199+0,'Прайс-лист_Usystems'!S:S,0)))),IFERROR(INDEX('Прайс-лист_Usystems'!D:D,MATCH("*"&amp;B199+0&amp;"*",'Прайс-лист_Usystems'!S:S,0)),INDEX('Прайс-лист_Usystems'!D:D,MATCH(B199+0,'Прайс-лист_Usystems'!S:S,0)))),""))</f>
        <v/>
      </c>
      <c r="D199" s="28" t="str">
        <f>IF($C199="","",IFERROR(INDEX('Прайс-лист_Usystems'!$E:$E,MATCH($C199+0,'Прайс-лист_Usystems'!$D:$D,0)),""))</f>
        <v/>
      </c>
      <c r="E199" s="28" t="str">
        <f>IF($C199="","",IFERROR(INDEX('Прайс-лист_Usystems'!$F:$F,MATCH($C199+0,'Прайс-лист_Usystems'!$D:$D,0)),""))</f>
        <v/>
      </c>
      <c r="F199" s="29" t="str">
        <f>IF($C199="","",IFERROR(INDEX('Прайс-лист_Usystems'!$I:$I,MATCH($C199+0,'Прайс-лист_Usystems'!$D:$D,0)),""))</f>
        <v/>
      </c>
      <c r="G199" s="34"/>
      <c r="H199" s="29" t="str">
        <f>IF($C199="","",IFERROR(ROUNDUP(G199/INDEX('Прайс-лист_Usystems'!$X:$X,MATCH($C199+0,'Прайс-лист_Usystems'!$D:$D,0)),0)*INDEX('Прайс-лист_Usystems'!$X:$X,MATCH($C199+0,'Прайс-лист_Usystems'!$D:$D,0)),""))</f>
        <v/>
      </c>
      <c r="I199" s="62" t="str">
        <f>IF($C199="","",IFERROR(INDEX('Прайс-лист_Usystems'!$K:$K,MATCH($C199+0,'Прайс-лист_Usystems'!$D:$D,0)),""))</f>
        <v/>
      </c>
      <c r="J199" s="33"/>
      <c r="K199" s="32" t="str">
        <f t="shared" si="4"/>
        <v/>
      </c>
      <c r="L199" s="31" t="str">
        <f t="shared" si="5"/>
        <v/>
      </c>
      <c r="M199" s="65" t="str">
        <f>IF($C199="","",IFERROR(IF(INDEX('Прайс-лист_Usystems'!$V:$V,MATCH($C199+0,'Прайс-лист_Usystems'!$D:$D,0))=0,"",INDEX('Прайс-лист_Usystems'!$V:$V,MATCH($C199+0,'Прайс-лист_Usystems'!$D:$D,0))*$H199),""))</f>
        <v/>
      </c>
      <c r="N199" s="65" t="str">
        <f>IF($C199="","",IFERROR(IF(INDEX('Прайс-лист_Usystems'!$W:$W,MATCH($C199+0,'Прайс-лист_Usystems'!$D:$D,0))=0,"",INDEX('Прайс-лист_Usystems'!$W:$W,MATCH($C199+0,'Прайс-лист_Usystems'!$D:$D,0))*$H199),""))</f>
        <v/>
      </c>
    </row>
    <row r="200" spans="2:14" x14ac:dyDescent="0.5">
      <c r="B200" s="35"/>
      <c r="C200" s="40" t="str" cm="1">
        <f t="array" ref="C200">IF($B200="","",IFERROR(IFERROR(_xlfn.SWITCH(INDEX('Прайс-лист_Usystems'!$R:$R,MATCH($B200+0,'Прайс-лист_Usystems'!$D:$D,0)),"Регулярный ассортимент",B200,"Под заказ",B200,"Ограниченно доступен в пределах складских остатков",B200,IFERROR(INDEX('Прайс-лист_Usystems'!D:D,MATCH("*"&amp;B200+0&amp;"*",'Прайс-лист_Usystems'!S:S,0)),INDEX('Прайс-лист_Usystems'!D:D,MATCH(B200+0,'Прайс-лист_Usystems'!S:S,0)))),IFERROR(INDEX('Прайс-лист_Usystems'!D:D,MATCH("*"&amp;B200+0&amp;"*",'Прайс-лист_Usystems'!S:S,0)),INDEX('Прайс-лист_Usystems'!D:D,MATCH(B200+0,'Прайс-лист_Usystems'!S:S,0)))),""))</f>
        <v/>
      </c>
      <c r="D200" s="28" t="str">
        <f>IF($C200="","",IFERROR(INDEX('Прайс-лист_Usystems'!$E:$E,MATCH($C200+0,'Прайс-лист_Usystems'!$D:$D,0)),""))</f>
        <v/>
      </c>
      <c r="E200" s="28" t="str">
        <f>IF($C200="","",IFERROR(INDEX('Прайс-лист_Usystems'!$F:$F,MATCH($C200+0,'Прайс-лист_Usystems'!$D:$D,0)),""))</f>
        <v/>
      </c>
      <c r="F200" s="29" t="str">
        <f>IF($C200="","",IFERROR(INDEX('Прайс-лист_Usystems'!$I:$I,MATCH($C200+0,'Прайс-лист_Usystems'!$D:$D,0)),""))</f>
        <v/>
      </c>
      <c r="G200" s="34"/>
      <c r="H200" s="29" t="str">
        <f>IF($C200="","",IFERROR(ROUNDUP(G200/INDEX('Прайс-лист_Usystems'!$X:$X,MATCH($C200+0,'Прайс-лист_Usystems'!$D:$D,0)),0)*INDEX('Прайс-лист_Usystems'!$X:$X,MATCH($C200+0,'Прайс-лист_Usystems'!$D:$D,0)),""))</f>
        <v/>
      </c>
      <c r="I200" s="62" t="str">
        <f>IF($C200="","",IFERROR(INDEX('Прайс-лист_Usystems'!$K:$K,MATCH($C200+0,'Прайс-лист_Usystems'!$D:$D,0)),""))</f>
        <v/>
      </c>
      <c r="J200" s="33"/>
      <c r="K200" s="32" t="str">
        <f t="shared" si="4"/>
        <v/>
      </c>
      <c r="L200" s="31" t="str">
        <f t="shared" si="5"/>
        <v/>
      </c>
      <c r="M200" s="65" t="str">
        <f>IF($C200="","",IFERROR(IF(INDEX('Прайс-лист_Usystems'!$V:$V,MATCH($C200+0,'Прайс-лист_Usystems'!$D:$D,0))=0,"",INDEX('Прайс-лист_Usystems'!$V:$V,MATCH($C200+0,'Прайс-лист_Usystems'!$D:$D,0))*$H200),""))</f>
        <v/>
      </c>
      <c r="N200" s="65" t="str">
        <f>IF($C200="","",IFERROR(IF(INDEX('Прайс-лист_Usystems'!$W:$W,MATCH($C200+0,'Прайс-лист_Usystems'!$D:$D,0))=0,"",INDEX('Прайс-лист_Usystems'!$W:$W,MATCH($C200+0,'Прайс-лист_Usystems'!$D:$D,0))*$H200),""))</f>
        <v/>
      </c>
    </row>
    <row r="201" spans="2:14" x14ac:dyDescent="0.5">
      <c r="B201" s="35"/>
      <c r="C201" s="40" t="str" cm="1">
        <f t="array" ref="C201">IF($B201="","",IFERROR(IFERROR(_xlfn.SWITCH(INDEX('Прайс-лист_Usystems'!$R:$R,MATCH($B201+0,'Прайс-лист_Usystems'!$D:$D,0)),"Регулярный ассортимент",B201,"Под заказ",B201,"Ограниченно доступен в пределах складских остатков",B201,IFERROR(INDEX('Прайс-лист_Usystems'!D:D,MATCH("*"&amp;B201+0&amp;"*",'Прайс-лист_Usystems'!S:S,0)),INDEX('Прайс-лист_Usystems'!D:D,MATCH(B201+0,'Прайс-лист_Usystems'!S:S,0)))),IFERROR(INDEX('Прайс-лист_Usystems'!D:D,MATCH("*"&amp;B201+0&amp;"*",'Прайс-лист_Usystems'!S:S,0)),INDEX('Прайс-лист_Usystems'!D:D,MATCH(B201+0,'Прайс-лист_Usystems'!S:S,0)))),""))</f>
        <v/>
      </c>
      <c r="D201" s="28" t="str">
        <f>IF($C201="","",IFERROR(INDEX('Прайс-лист_Usystems'!$E:$E,MATCH($C201+0,'Прайс-лист_Usystems'!$D:$D,0)),""))</f>
        <v/>
      </c>
      <c r="E201" s="28" t="str">
        <f>IF($C201="","",IFERROR(INDEX('Прайс-лист_Usystems'!$F:$F,MATCH($C201+0,'Прайс-лист_Usystems'!$D:$D,0)),""))</f>
        <v/>
      </c>
      <c r="F201" s="29" t="str">
        <f>IF($C201="","",IFERROR(INDEX('Прайс-лист_Usystems'!$I:$I,MATCH($C201+0,'Прайс-лист_Usystems'!$D:$D,0)),""))</f>
        <v/>
      </c>
      <c r="G201" s="34"/>
      <c r="H201" s="29" t="str">
        <f>IF($C201="","",IFERROR(ROUNDUP(G201/INDEX('Прайс-лист_Usystems'!$X:$X,MATCH($C201+0,'Прайс-лист_Usystems'!$D:$D,0)),0)*INDEX('Прайс-лист_Usystems'!$X:$X,MATCH($C201+0,'Прайс-лист_Usystems'!$D:$D,0)),""))</f>
        <v/>
      </c>
      <c r="I201" s="62" t="str">
        <f>IF($C201="","",IFERROR(INDEX('Прайс-лист_Usystems'!$K:$K,MATCH($C201+0,'Прайс-лист_Usystems'!$D:$D,0)),""))</f>
        <v/>
      </c>
      <c r="J201" s="33"/>
      <c r="K201" s="32" t="str">
        <f t="shared" si="4"/>
        <v/>
      </c>
      <c r="L201" s="31" t="str">
        <f t="shared" si="5"/>
        <v/>
      </c>
      <c r="M201" s="65" t="str">
        <f>IF($C201="","",IFERROR(IF(INDEX('Прайс-лист_Usystems'!$V:$V,MATCH($C201+0,'Прайс-лист_Usystems'!$D:$D,0))=0,"",INDEX('Прайс-лист_Usystems'!$V:$V,MATCH($C201+0,'Прайс-лист_Usystems'!$D:$D,0))*$H201),""))</f>
        <v/>
      </c>
      <c r="N201" s="65" t="str">
        <f>IF($C201="","",IFERROR(IF(INDEX('Прайс-лист_Usystems'!$W:$W,MATCH($C201+0,'Прайс-лист_Usystems'!$D:$D,0))=0,"",INDEX('Прайс-лист_Usystems'!$W:$W,MATCH($C201+0,'Прайс-лист_Usystems'!$D:$D,0))*$H201),""))</f>
        <v/>
      </c>
    </row>
    <row r="202" spans="2:14" x14ac:dyDescent="0.5">
      <c r="B202" s="35"/>
      <c r="C202" s="40" t="str" cm="1">
        <f t="array" ref="C202">IF($B202="","",IFERROR(IFERROR(_xlfn.SWITCH(INDEX('Прайс-лист_Usystems'!$R:$R,MATCH($B202+0,'Прайс-лист_Usystems'!$D:$D,0)),"Регулярный ассортимент",B202,"Под заказ",B202,"Ограниченно доступен в пределах складских остатков",B202,IFERROR(INDEX('Прайс-лист_Usystems'!D:D,MATCH("*"&amp;B202+0&amp;"*",'Прайс-лист_Usystems'!S:S,0)),INDEX('Прайс-лист_Usystems'!D:D,MATCH(B202+0,'Прайс-лист_Usystems'!S:S,0)))),IFERROR(INDEX('Прайс-лист_Usystems'!D:D,MATCH("*"&amp;B202+0&amp;"*",'Прайс-лист_Usystems'!S:S,0)),INDEX('Прайс-лист_Usystems'!D:D,MATCH(B202+0,'Прайс-лист_Usystems'!S:S,0)))),""))</f>
        <v/>
      </c>
      <c r="D202" s="28" t="str">
        <f>IF($C202="","",IFERROR(INDEX('Прайс-лист_Usystems'!$E:$E,MATCH($C202+0,'Прайс-лист_Usystems'!$D:$D,0)),""))</f>
        <v/>
      </c>
      <c r="E202" s="28" t="str">
        <f>IF($C202="","",IFERROR(INDEX('Прайс-лист_Usystems'!$F:$F,MATCH($C202+0,'Прайс-лист_Usystems'!$D:$D,0)),""))</f>
        <v/>
      </c>
      <c r="F202" s="29" t="str">
        <f>IF($C202="","",IFERROR(INDEX('Прайс-лист_Usystems'!$I:$I,MATCH($C202+0,'Прайс-лист_Usystems'!$D:$D,0)),""))</f>
        <v/>
      </c>
      <c r="G202" s="34"/>
      <c r="H202" s="29" t="str">
        <f>IF($C202="","",IFERROR(ROUNDUP(G202/INDEX('Прайс-лист_Usystems'!$X:$X,MATCH($C202+0,'Прайс-лист_Usystems'!$D:$D,0)),0)*INDEX('Прайс-лист_Usystems'!$X:$X,MATCH($C202+0,'Прайс-лист_Usystems'!$D:$D,0)),""))</f>
        <v/>
      </c>
      <c r="I202" s="62" t="str">
        <f>IF($C202="","",IFERROR(INDEX('Прайс-лист_Usystems'!$K:$K,MATCH($C202+0,'Прайс-лист_Usystems'!$D:$D,0)),""))</f>
        <v/>
      </c>
      <c r="J202" s="33"/>
      <c r="K202" s="32" t="str">
        <f t="shared" ref="K202:K250" si="6">IFERROR(ROUND(I202*(1-J202),2),"")</f>
        <v/>
      </c>
      <c r="L202" s="31" t="str">
        <f t="shared" si="5"/>
        <v/>
      </c>
      <c r="M202" s="65" t="str">
        <f>IF($C202="","",IFERROR(IF(INDEX('Прайс-лист_Usystems'!$V:$V,MATCH($C202+0,'Прайс-лист_Usystems'!$D:$D,0))=0,"",INDEX('Прайс-лист_Usystems'!$V:$V,MATCH($C202+0,'Прайс-лист_Usystems'!$D:$D,0))*$H202),""))</f>
        <v/>
      </c>
      <c r="N202" s="65" t="str">
        <f>IF($C202="","",IFERROR(IF(INDEX('Прайс-лист_Usystems'!$W:$W,MATCH($C202+0,'Прайс-лист_Usystems'!$D:$D,0))=0,"",INDEX('Прайс-лист_Usystems'!$W:$W,MATCH($C202+0,'Прайс-лист_Usystems'!$D:$D,0))*$H202),""))</f>
        <v/>
      </c>
    </row>
    <row r="203" spans="2:14" x14ac:dyDescent="0.5">
      <c r="B203" s="35"/>
      <c r="C203" s="40" t="str" cm="1">
        <f t="array" ref="C203">IF($B203="","",IFERROR(IFERROR(_xlfn.SWITCH(INDEX('Прайс-лист_Usystems'!$R:$R,MATCH($B203+0,'Прайс-лист_Usystems'!$D:$D,0)),"Регулярный ассортимент",B203,"Под заказ",B203,"Ограниченно доступен в пределах складских остатков",B203,IFERROR(INDEX('Прайс-лист_Usystems'!D:D,MATCH("*"&amp;B203+0&amp;"*",'Прайс-лист_Usystems'!S:S,0)),INDEX('Прайс-лист_Usystems'!D:D,MATCH(B203+0,'Прайс-лист_Usystems'!S:S,0)))),IFERROR(INDEX('Прайс-лист_Usystems'!D:D,MATCH("*"&amp;B203+0&amp;"*",'Прайс-лист_Usystems'!S:S,0)),INDEX('Прайс-лист_Usystems'!D:D,MATCH(B203+0,'Прайс-лист_Usystems'!S:S,0)))),""))</f>
        <v/>
      </c>
      <c r="D203" s="28" t="str">
        <f>IF($C203="","",IFERROR(INDEX('Прайс-лист_Usystems'!$E:$E,MATCH($C203+0,'Прайс-лист_Usystems'!$D:$D,0)),""))</f>
        <v/>
      </c>
      <c r="E203" s="28" t="str">
        <f>IF($C203="","",IFERROR(INDEX('Прайс-лист_Usystems'!$F:$F,MATCH($C203+0,'Прайс-лист_Usystems'!$D:$D,0)),""))</f>
        <v/>
      </c>
      <c r="F203" s="29" t="str">
        <f>IF($C203="","",IFERROR(INDEX('Прайс-лист_Usystems'!$I:$I,MATCH($C203+0,'Прайс-лист_Usystems'!$D:$D,0)),""))</f>
        <v/>
      </c>
      <c r="G203" s="34"/>
      <c r="H203" s="29" t="str">
        <f>IF($C203="","",IFERROR(ROUNDUP(G203/INDEX('Прайс-лист_Usystems'!$X:$X,MATCH($C203+0,'Прайс-лист_Usystems'!$D:$D,0)),0)*INDEX('Прайс-лист_Usystems'!$X:$X,MATCH($C203+0,'Прайс-лист_Usystems'!$D:$D,0)),""))</f>
        <v/>
      </c>
      <c r="I203" s="62" t="str">
        <f>IF($C203="","",IFERROR(INDEX('Прайс-лист_Usystems'!$K:$K,MATCH($C203+0,'Прайс-лист_Usystems'!$D:$D,0)),""))</f>
        <v/>
      </c>
      <c r="J203" s="33"/>
      <c r="K203" s="32" t="str">
        <f t="shared" si="6"/>
        <v/>
      </c>
      <c r="L203" s="31" t="str">
        <f t="shared" ref="L203:L250" si="7">IFERROR(K203*H203,"")</f>
        <v/>
      </c>
      <c r="M203" s="65" t="str">
        <f>IF($C203="","",IFERROR(IF(INDEX('Прайс-лист_Usystems'!$V:$V,MATCH($C203+0,'Прайс-лист_Usystems'!$D:$D,0))=0,"",INDEX('Прайс-лист_Usystems'!$V:$V,MATCH($C203+0,'Прайс-лист_Usystems'!$D:$D,0))*$H203),""))</f>
        <v/>
      </c>
      <c r="N203" s="65" t="str">
        <f>IF($C203="","",IFERROR(IF(INDEX('Прайс-лист_Usystems'!$W:$W,MATCH($C203+0,'Прайс-лист_Usystems'!$D:$D,0))=0,"",INDEX('Прайс-лист_Usystems'!$W:$W,MATCH($C203+0,'Прайс-лист_Usystems'!$D:$D,0))*$H203),""))</f>
        <v/>
      </c>
    </row>
    <row r="204" spans="2:14" x14ac:dyDescent="0.5">
      <c r="B204" s="35"/>
      <c r="C204" s="40" t="str" cm="1">
        <f t="array" ref="C204">IF($B204="","",IFERROR(IFERROR(_xlfn.SWITCH(INDEX('Прайс-лист_Usystems'!$R:$R,MATCH($B204+0,'Прайс-лист_Usystems'!$D:$D,0)),"Регулярный ассортимент",B204,"Под заказ",B204,"Ограниченно доступен в пределах складских остатков",B204,IFERROR(INDEX('Прайс-лист_Usystems'!D:D,MATCH("*"&amp;B204+0&amp;"*",'Прайс-лист_Usystems'!S:S,0)),INDEX('Прайс-лист_Usystems'!D:D,MATCH(B204+0,'Прайс-лист_Usystems'!S:S,0)))),IFERROR(INDEX('Прайс-лист_Usystems'!D:D,MATCH("*"&amp;B204+0&amp;"*",'Прайс-лист_Usystems'!S:S,0)),INDEX('Прайс-лист_Usystems'!D:D,MATCH(B204+0,'Прайс-лист_Usystems'!S:S,0)))),""))</f>
        <v/>
      </c>
      <c r="D204" s="28" t="str">
        <f>IF($C204="","",IFERROR(INDEX('Прайс-лист_Usystems'!$E:$E,MATCH($C204+0,'Прайс-лист_Usystems'!$D:$D,0)),""))</f>
        <v/>
      </c>
      <c r="E204" s="28" t="str">
        <f>IF($C204="","",IFERROR(INDEX('Прайс-лист_Usystems'!$F:$F,MATCH($C204+0,'Прайс-лист_Usystems'!$D:$D,0)),""))</f>
        <v/>
      </c>
      <c r="F204" s="29" t="str">
        <f>IF($C204="","",IFERROR(INDEX('Прайс-лист_Usystems'!$I:$I,MATCH($C204+0,'Прайс-лист_Usystems'!$D:$D,0)),""))</f>
        <v/>
      </c>
      <c r="G204" s="34"/>
      <c r="H204" s="29" t="str">
        <f>IF($C204="","",IFERROR(ROUNDUP(G204/INDEX('Прайс-лист_Usystems'!$X:$X,MATCH($C204+0,'Прайс-лист_Usystems'!$D:$D,0)),0)*INDEX('Прайс-лист_Usystems'!$X:$X,MATCH($C204+0,'Прайс-лист_Usystems'!$D:$D,0)),""))</f>
        <v/>
      </c>
      <c r="I204" s="62" t="str">
        <f>IF($C204="","",IFERROR(INDEX('Прайс-лист_Usystems'!$K:$K,MATCH($C204+0,'Прайс-лист_Usystems'!$D:$D,0)),""))</f>
        <v/>
      </c>
      <c r="J204" s="33"/>
      <c r="K204" s="32" t="str">
        <f t="shared" si="6"/>
        <v/>
      </c>
      <c r="L204" s="31" t="str">
        <f t="shared" si="7"/>
        <v/>
      </c>
      <c r="M204" s="65" t="str">
        <f>IF($C204="","",IFERROR(IF(INDEX('Прайс-лист_Usystems'!$V:$V,MATCH($C204+0,'Прайс-лист_Usystems'!$D:$D,0))=0,"",INDEX('Прайс-лист_Usystems'!$V:$V,MATCH($C204+0,'Прайс-лист_Usystems'!$D:$D,0))*$H204),""))</f>
        <v/>
      </c>
      <c r="N204" s="65" t="str">
        <f>IF($C204="","",IFERROR(IF(INDEX('Прайс-лист_Usystems'!$W:$W,MATCH($C204+0,'Прайс-лист_Usystems'!$D:$D,0))=0,"",INDEX('Прайс-лист_Usystems'!$W:$W,MATCH($C204+0,'Прайс-лист_Usystems'!$D:$D,0))*$H204),""))</f>
        <v/>
      </c>
    </row>
    <row r="205" spans="2:14" x14ac:dyDescent="0.5">
      <c r="B205" s="35"/>
      <c r="C205" s="40" t="str" cm="1">
        <f t="array" ref="C205">IF($B205="","",IFERROR(IFERROR(_xlfn.SWITCH(INDEX('Прайс-лист_Usystems'!$R:$R,MATCH($B205+0,'Прайс-лист_Usystems'!$D:$D,0)),"Регулярный ассортимент",B205,"Под заказ",B205,"Ограниченно доступен в пределах складских остатков",B205,IFERROR(INDEX('Прайс-лист_Usystems'!D:D,MATCH("*"&amp;B205+0&amp;"*",'Прайс-лист_Usystems'!S:S,0)),INDEX('Прайс-лист_Usystems'!D:D,MATCH(B205+0,'Прайс-лист_Usystems'!S:S,0)))),IFERROR(INDEX('Прайс-лист_Usystems'!D:D,MATCH("*"&amp;B205+0&amp;"*",'Прайс-лист_Usystems'!S:S,0)),INDEX('Прайс-лист_Usystems'!D:D,MATCH(B205+0,'Прайс-лист_Usystems'!S:S,0)))),""))</f>
        <v/>
      </c>
      <c r="D205" s="28" t="str">
        <f>IF($C205="","",IFERROR(INDEX('Прайс-лист_Usystems'!$E:$E,MATCH($C205+0,'Прайс-лист_Usystems'!$D:$D,0)),""))</f>
        <v/>
      </c>
      <c r="E205" s="28" t="str">
        <f>IF($C205="","",IFERROR(INDEX('Прайс-лист_Usystems'!$F:$F,MATCH($C205+0,'Прайс-лист_Usystems'!$D:$D,0)),""))</f>
        <v/>
      </c>
      <c r="F205" s="29" t="str">
        <f>IF($C205="","",IFERROR(INDEX('Прайс-лист_Usystems'!$I:$I,MATCH($C205+0,'Прайс-лист_Usystems'!$D:$D,0)),""))</f>
        <v/>
      </c>
      <c r="G205" s="34"/>
      <c r="H205" s="29" t="str">
        <f>IF($C205="","",IFERROR(ROUNDUP(G205/INDEX('Прайс-лист_Usystems'!$X:$X,MATCH($C205+0,'Прайс-лист_Usystems'!$D:$D,0)),0)*INDEX('Прайс-лист_Usystems'!$X:$X,MATCH($C205+0,'Прайс-лист_Usystems'!$D:$D,0)),""))</f>
        <v/>
      </c>
      <c r="I205" s="62" t="str">
        <f>IF($C205="","",IFERROR(INDEX('Прайс-лист_Usystems'!$K:$K,MATCH($C205+0,'Прайс-лист_Usystems'!$D:$D,0)),""))</f>
        <v/>
      </c>
      <c r="J205" s="33"/>
      <c r="K205" s="32" t="str">
        <f t="shared" si="6"/>
        <v/>
      </c>
      <c r="L205" s="31" t="str">
        <f t="shared" si="7"/>
        <v/>
      </c>
      <c r="M205" s="65" t="str">
        <f>IF($C205="","",IFERROR(IF(INDEX('Прайс-лист_Usystems'!$V:$V,MATCH($C205+0,'Прайс-лист_Usystems'!$D:$D,0))=0,"",INDEX('Прайс-лист_Usystems'!$V:$V,MATCH($C205+0,'Прайс-лист_Usystems'!$D:$D,0))*$H205),""))</f>
        <v/>
      </c>
      <c r="N205" s="65" t="str">
        <f>IF($C205="","",IFERROR(IF(INDEX('Прайс-лист_Usystems'!$W:$W,MATCH($C205+0,'Прайс-лист_Usystems'!$D:$D,0))=0,"",INDEX('Прайс-лист_Usystems'!$W:$W,MATCH($C205+0,'Прайс-лист_Usystems'!$D:$D,0))*$H205),""))</f>
        <v/>
      </c>
    </row>
    <row r="206" spans="2:14" x14ac:dyDescent="0.5">
      <c r="B206" s="35"/>
      <c r="C206" s="40" t="str" cm="1">
        <f t="array" ref="C206">IF($B206="","",IFERROR(IFERROR(_xlfn.SWITCH(INDEX('Прайс-лист_Usystems'!$R:$R,MATCH($B206+0,'Прайс-лист_Usystems'!$D:$D,0)),"Регулярный ассортимент",B206,"Под заказ",B206,"Ограниченно доступен в пределах складских остатков",B206,IFERROR(INDEX('Прайс-лист_Usystems'!D:D,MATCH("*"&amp;B206+0&amp;"*",'Прайс-лист_Usystems'!S:S,0)),INDEX('Прайс-лист_Usystems'!D:D,MATCH(B206+0,'Прайс-лист_Usystems'!S:S,0)))),IFERROR(INDEX('Прайс-лист_Usystems'!D:D,MATCH("*"&amp;B206+0&amp;"*",'Прайс-лист_Usystems'!S:S,0)),INDEX('Прайс-лист_Usystems'!D:D,MATCH(B206+0,'Прайс-лист_Usystems'!S:S,0)))),""))</f>
        <v/>
      </c>
      <c r="D206" s="28" t="str">
        <f>IF($C206="","",IFERROR(INDEX('Прайс-лист_Usystems'!$E:$E,MATCH($C206+0,'Прайс-лист_Usystems'!$D:$D,0)),""))</f>
        <v/>
      </c>
      <c r="E206" s="28" t="str">
        <f>IF($C206="","",IFERROR(INDEX('Прайс-лист_Usystems'!$F:$F,MATCH($C206+0,'Прайс-лист_Usystems'!$D:$D,0)),""))</f>
        <v/>
      </c>
      <c r="F206" s="29" t="str">
        <f>IF($C206="","",IFERROR(INDEX('Прайс-лист_Usystems'!$I:$I,MATCH($C206+0,'Прайс-лист_Usystems'!$D:$D,0)),""))</f>
        <v/>
      </c>
      <c r="G206" s="34"/>
      <c r="H206" s="29" t="str">
        <f>IF($C206="","",IFERROR(ROUNDUP(G206/INDEX('Прайс-лист_Usystems'!$X:$X,MATCH($C206+0,'Прайс-лист_Usystems'!$D:$D,0)),0)*INDEX('Прайс-лист_Usystems'!$X:$X,MATCH($C206+0,'Прайс-лист_Usystems'!$D:$D,0)),""))</f>
        <v/>
      </c>
      <c r="I206" s="62" t="str">
        <f>IF($C206="","",IFERROR(INDEX('Прайс-лист_Usystems'!$K:$K,MATCH($C206+0,'Прайс-лист_Usystems'!$D:$D,0)),""))</f>
        <v/>
      </c>
      <c r="J206" s="33"/>
      <c r="K206" s="32" t="str">
        <f t="shared" si="6"/>
        <v/>
      </c>
      <c r="L206" s="31" t="str">
        <f t="shared" si="7"/>
        <v/>
      </c>
      <c r="M206" s="65" t="str">
        <f>IF($C206="","",IFERROR(IF(INDEX('Прайс-лист_Usystems'!$V:$V,MATCH($C206+0,'Прайс-лист_Usystems'!$D:$D,0))=0,"",INDEX('Прайс-лист_Usystems'!$V:$V,MATCH($C206+0,'Прайс-лист_Usystems'!$D:$D,0))*$H206),""))</f>
        <v/>
      </c>
      <c r="N206" s="65" t="str">
        <f>IF($C206="","",IFERROR(IF(INDEX('Прайс-лист_Usystems'!$W:$W,MATCH($C206+0,'Прайс-лист_Usystems'!$D:$D,0))=0,"",INDEX('Прайс-лист_Usystems'!$W:$W,MATCH($C206+0,'Прайс-лист_Usystems'!$D:$D,0))*$H206),""))</f>
        <v/>
      </c>
    </row>
    <row r="207" spans="2:14" x14ac:dyDescent="0.5">
      <c r="B207" s="35"/>
      <c r="C207" s="40" t="str" cm="1">
        <f t="array" ref="C207">IF($B207="","",IFERROR(IFERROR(_xlfn.SWITCH(INDEX('Прайс-лист_Usystems'!$R:$R,MATCH($B207+0,'Прайс-лист_Usystems'!$D:$D,0)),"Регулярный ассортимент",B207,"Под заказ",B207,"Ограниченно доступен в пределах складских остатков",B207,IFERROR(INDEX('Прайс-лист_Usystems'!D:D,MATCH("*"&amp;B207+0&amp;"*",'Прайс-лист_Usystems'!S:S,0)),INDEX('Прайс-лист_Usystems'!D:D,MATCH(B207+0,'Прайс-лист_Usystems'!S:S,0)))),IFERROR(INDEX('Прайс-лист_Usystems'!D:D,MATCH("*"&amp;B207+0&amp;"*",'Прайс-лист_Usystems'!S:S,0)),INDEX('Прайс-лист_Usystems'!D:D,MATCH(B207+0,'Прайс-лист_Usystems'!S:S,0)))),""))</f>
        <v/>
      </c>
      <c r="D207" s="28" t="str">
        <f>IF($C207="","",IFERROR(INDEX('Прайс-лист_Usystems'!$E:$E,MATCH($C207+0,'Прайс-лист_Usystems'!$D:$D,0)),""))</f>
        <v/>
      </c>
      <c r="E207" s="28" t="str">
        <f>IF($C207="","",IFERROR(INDEX('Прайс-лист_Usystems'!$F:$F,MATCH($C207+0,'Прайс-лист_Usystems'!$D:$D,0)),""))</f>
        <v/>
      </c>
      <c r="F207" s="29" t="str">
        <f>IF($C207="","",IFERROR(INDEX('Прайс-лист_Usystems'!$I:$I,MATCH($C207+0,'Прайс-лист_Usystems'!$D:$D,0)),""))</f>
        <v/>
      </c>
      <c r="G207" s="34"/>
      <c r="H207" s="29" t="str">
        <f>IF($C207="","",IFERROR(ROUNDUP(G207/INDEX('Прайс-лист_Usystems'!$X:$X,MATCH($C207+0,'Прайс-лист_Usystems'!$D:$D,0)),0)*INDEX('Прайс-лист_Usystems'!$X:$X,MATCH($C207+0,'Прайс-лист_Usystems'!$D:$D,0)),""))</f>
        <v/>
      </c>
      <c r="I207" s="62" t="str">
        <f>IF($C207="","",IFERROR(INDEX('Прайс-лист_Usystems'!$K:$K,MATCH($C207+0,'Прайс-лист_Usystems'!$D:$D,0)),""))</f>
        <v/>
      </c>
      <c r="J207" s="33"/>
      <c r="K207" s="32" t="str">
        <f t="shared" si="6"/>
        <v/>
      </c>
      <c r="L207" s="31" t="str">
        <f t="shared" si="7"/>
        <v/>
      </c>
      <c r="M207" s="65" t="str">
        <f>IF($C207="","",IFERROR(IF(INDEX('Прайс-лист_Usystems'!$V:$V,MATCH($C207+0,'Прайс-лист_Usystems'!$D:$D,0))=0,"",INDEX('Прайс-лист_Usystems'!$V:$V,MATCH($C207+0,'Прайс-лист_Usystems'!$D:$D,0))*$H207),""))</f>
        <v/>
      </c>
      <c r="N207" s="65" t="str">
        <f>IF($C207="","",IFERROR(IF(INDEX('Прайс-лист_Usystems'!$W:$W,MATCH($C207+0,'Прайс-лист_Usystems'!$D:$D,0))=0,"",INDEX('Прайс-лист_Usystems'!$W:$W,MATCH($C207+0,'Прайс-лист_Usystems'!$D:$D,0))*$H207),""))</f>
        <v/>
      </c>
    </row>
    <row r="208" spans="2:14" x14ac:dyDescent="0.5">
      <c r="B208" s="35"/>
      <c r="C208" s="40" t="str" cm="1">
        <f t="array" ref="C208">IF($B208="","",IFERROR(IFERROR(_xlfn.SWITCH(INDEX('Прайс-лист_Usystems'!$R:$R,MATCH($B208+0,'Прайс-лист_Usystems'!$D:$D,0)),"Регулярный ассортимент",B208,"Под заказ",B208,"Ограниченно доступен в пределах складских остатков",B208,IFERROR(INDEX('Прайс-лист_Usystems'!D:D,MATCH("*"&amp;B208+0&amp;"*",'Прайс-лист_Usystems'!S:S,0)),INDEX('Прайс-лист_Usystems'!D:D,MATCH(B208+0,'Прайс-лист_Usystems'!S:S,0)))),IFERROR(INDEX('Прайс-лист_Usystems'!D:D,MATCH("*"&amp;B208+0&amp;"*",'Прайс-лист_Usystems'!S:S,0)),INDEX('Прайс-лист_Usystems'!D:D,MATCH(B208+0,'Прайс-лист_Usystems'!S:S,0)))),""))</f>
        <v/>
      </c>
      <c r="D208" s="28" t="str">
        <f>IF($C208="","",IFERROR(INDEX('Прайс-лист_Usystems'!$E:$E,MATCH($C208+0,'Прайс-лист_Usystems'!$D:$D,0)),""))</f>
        <v/>
      </c>
      <c r="E208" s="28" t="str">
        <f>IF($C208="","",IFERROR(INDEX('Прайс-лист_Usystems'!$F:$F,MATCH($C208+0,'Прайс-лист_Usystems'!$D:$D,0)),""))</f>
        <v/>
      </c>
      <c r="F208" s="29" t="str">
        <f>IF($C208="","",IFERROR(INDEX('Прайс-лист_Usystems'!$I:$I,MATCH($C208+0,'Прайс-лист_Usystems'!$D:$D,0)),""))</f>
        <v/>
      </c>
      <c r="G208" s="34"/>
      <c r="H208" s="29" t="str">
        <f>IF($C208="","",IFERROR(ROUNDUP(G208/INDEX('Прайс-лист_Usystems'!$X:$X,MATCH($C208+0,'Прайс-лист_Usystems'!$D:$D,0)),0)*INDEX('Прайс-лист_Usystems'!$X:$X,MATCH($C208+0,'Прайс-лист_Usystems'!$D:$D,0)),""))</f>
        <v/>
      </c>
      <c r="I208" s="62" t="str">
        <f>IF($C208="","",IFERROR(INDEX('Прайс-лист_Usystems'!$K:$K,MATCH($C208+0,'Прайс-лист_Usystems'!$D:$D,0)),""))</f>
        <v/>
      </c>
      <c r="J208" s="33"/>
      <c r="K208" s="32" t="str">
        <f t="shared" si="6"/>
        <v/>
      </c>
      <c r="L208" s="31" t="str">
        <f t="shared" si="7"/>
        <v/>
      </c>
      <c r="M208" s="65" t="str">
        <f>IF($C208="","",IFERROR(IF(INDEX('Прайс-лист_Usystems'!$V:$V,MATCH($C208+0,'Прайс-лист_Usystems'!$D:$D,0))=0,"",INDEX('Прайс-лист_Usystems'!$V:$V,MATCH($C208+0,'Прайс-лист_Usystems'!$D:$D,0))*$H208),""))</f>
        <v/>
      </c>
      <c r="N208" s="65" t="str">
        <f>IF($C208="","",IFERROR(IF(INDEX('Прайс-лист_Usystems'!$W:$W,MATCH($C208+0,'Прайс-лист_Usystems'!$D:$D,0))=0,"",INDEX('Прайс-лист_Usystems'!$W:$W,MATCH($C208+0,'Прайс-лист_Usystems'!$D:$D,0))*$H208),""))</f>
        <v/>
      </c>
    </row>
    <row r="209" spans="2:14" x14ac:dyDescent="0.5">
      <c r="B209" s="35"/>
      <c r="C209" s="40" t="str" cm="1">
        <f t="array" ref="C209">IF($B209="","",IFERROR(IFERROR(_xlfn.SWITCH(INDEX('Прайс-лист_Usystems'!$R:$R,MATCH($B209+0,'Прайс-лист_Usystems'!$D:$D,0)),"Регулярный ассортимент",B209,"Под заказ",B209,"Ограниченно доступен в пределах складских остатков",B209,IFERROR(INDEX('Прайс-лист_Usystems'!D:D,MATCH("*"&amp;B209+0&amp;"*",'Прайс-лист_Usystems'!S:S,0)),INDEX('Прайс-лист_Usystems'!D:D,MATCH(B209+0,'Прайс-лист_Usystems'!S:S,0)))),IFERROR(INDEX('Прайс-лист_Usystems'!D:D,MATCH("*"&amp;B209+0&amp;"*",'Прайс-лист_Usystems'!S:S,0)),INDEX('Прайс-лист_Usystems'!D:D,MATCH(B209+0,'Прайс-лист_Usystems'!S:S,0)))),""))</f>
        <v/>
      </c>
      <c r="D209" s="28" t="str">
        <f>IF($C209="","",IFERROR(INDEX('Прайс-лист_Usystems'!$E:$E,MATCH($C209+0,'Прайс-лист_Usystems'!$D:$D,0)),""))</f>
        <v/>
      </c>
      <c r="E209" s="28" t="str">
        <f>IF($C209="","",IFERROR(INDEX('Прайс-лист_Usystems'!$F:$F,MATCH($C209+0,'Прайс-лист_Usystems'!$D:$D,0)),""))</f>
        <v/>
      </c>
      <c r="F209" s="29" t="str">
        <f>IF($C209="","",IFERROR(INDEX('Прайс-лист_Usystems'!$I:$I,MATCH($C209+0,'Прайс-лист_Usystems'!$D:$D,0)),""))</f>
        <v/>
      </c>
      <c r="G209" s="34"/>
      <c r="H209" s="29" t="str">
        <f>IF($C209="","",IFERROR(ROUNDUP(G209/INDEX('Прайс-лист_Usystems'!$X:$X,MATCH($C209+0,'Прайс-лист_Usystems'!$D:$D,0)),0)*INDEX('Прайс-лист_Usystems'!$X:$X,MATCH($C209+0,'Прайс-лист_Usystems'!$D:$D,0)),""))</f>
        <v/>
      </c>
      <c r="I209" s="62" t="str">
        <f>IF($C209="","",IFERROR(INDEX('Прайс-лист_Usystems'!$K:$K,MATCH($C209+0,'Прайс-лист_Usystems'!$D:$D,0)),""))</f>
        <v/>
      </c>
      <c r="J209" s="33"/>
      <c r="K209" s="32" t="str">
        <f t="shared" si="6"/>
        <v/>
      </c>
      <c r="L209" s="31" t="str">
        <f t="shared" si="7"/>
        <v/>
      </c>
      <c r="M209" s="65" t="str">
        <f>IF($C209="","",IFERROR(IF(INDEX('Прайс-лист_Usystems'!$V:$V,MATCH($C209+0,'Прайс-лист_Usystems'!$D:$D,0))=0,"",INDEX('Прайс-лист_Usystems'!$V:$V,MATCH($C209+0,'Прайс-лист_Usystems'!$D:$D,0))*$H209),""))</f>
        <v/>
      </c>
      <c r="N209" s="65" t="str">
        <f>IF($C209="","",IFERROR(IF(INDEX('Прайс-лист_Usystems'!$W:$W,MATCH($C209+0,'Прайс-лист_Usystems'!$D:$D,0))=0,"",INDEX('Прайс-лист_Usystems'!$W:$W,MATCH($C209+0,'Прайс-лист_Usystems'!$D:$D,0))*$H209),""))</f>
        <v/>
      </c>
    </row>
    <row r="210" spans="2:14" x14ac:dyDescent="0.5">
      <c r="B210" s="35"/>
      <c r="C210" s="40" t="str" cm="1">
        <f t="array" ref="C210">IF($B210="","",IFERROR(IFERROR(_xlfn.SWITCH(INDEX('Прайс-лист_Usystems'!$R:$R,MATCH($B210+0,'Прайс-лист_Usystems'!$D:$D,0)),"Регулярный ассортимент",B210,"Под заказ",B210,"Ограниченно доступен в пределах складских остатков",B210,IFERROR(INDEX('Прайс-лист_Usystems'!D:D,MATCH("*"&amp;B210+0&amp;"*",'Прайс-лист_Usystems'!S:S,0)),INDEX('Прайс-лист_Usystems'!D:D,MATCH(B210+0,'Прайс-лист_Usystems'!S:S,0)))),IFERROR(INDEX('Прайс-лист_Usystems'!D:D,MATCH("*"&amp;B210+0&amp;"*",'Прайс-лист_Usystems'!S:S,0)),INDEX('Прайс-лист_Usystems'!D:D,MATCH(B210+0,'Прайс-лист_Usystems'!S:S,0)))),""))</f>
        <v/>
      </c>
      <c r="D210" s="28" t="str">
        <f>IF($C210="","",IFERROR(INDEX('Прайс-лист_Usystems'!$E:$E,MATCH($C210+0,'Прайс-лист_Usystems'!$D:$D,0)),""))</f>
        <v/>
      </c>
      <c r="E210" s="28" t="str">
        <f>IF($C210="","",IFERROR(INDEX('Прайс-лист_Usystems'!$F:$F,MATCH($C210+0,'Прайс-лист_Usystems'!$D:$D,0)),""))</f>
        <v/>
      </c>
      <c r="F210" s="29" t="str">
        <f>IF($C210="","",IFERROR(INDEX('Прайс-лист_Usystems'!$I:$I,MATCH($C210+0,'Прайс-лист_Usystems'!$D:$D,0)),""))</f>
        <v/>
      </c>
      <c r="G210" s="34"/>
      <c r="H210" s="29" t="str">
        <f>IF($C210="","",IFERROR(ROUNDUP(G210/INDEX('Прайс-лист_Usystems'!$X:$X,MATCH($C210+0,'Прайс-лист_Usystems'!$D:$D,0)),0)*INDEX('Прайс-лист_Usystems'!$X:$X,MATCH($C210+0,'Прайс-лист_Usystems'!$D:$D,0)),""))</f>
        <v/>
      </c>
      <c r="I210" s="62" t="str">
        <f>IF($C210="","",IFERROR(INDEX('Прайс-лист_Usystems'!$K:$K,MATCH($C210+0,'Прайс-лист_Usystems'!$D:$D,0)),""))</f>
        <v/>
      </c>
      <c r="J210" s="33"/>
      <c r="K210" s="32" t="str">
        <f t="shared" si="6"/>
        <v/>
      </c>
      <c r="L210" s="31" t="str">
        <f t="shared" si="7"/>
        <v/>
      </c>
      <c r="M210" s="65" t="str">
        <f>IF($C210="","",IFERROR(IF(INDEX('Прайс-лист_Usystems'!$V:$V,MATCH($C210+0,'Прайс-лист_Usystems'!$D:$D,0))=0,"",INDEX('Прайс-лист_Usystems'!$V:$V,MATCH($C210+0,'Прайс-лист_Usystems'!$D:$D,0))*$H210),""))</f>
        <v/>
      </c>
      <c r="N210" s="65" t="str">
        <f>IF($C210="","",IFERROR(IF(INDEX('Прайс-лист_Usystems'!$W:$W,MATCH($C210+0,'Прайс-лист_Usystems'!$D:$D,0))=0,"",INDEX('Прайс-лист_Usystems'!$W:$W,MATCH($C210+0,'Прайс-лист_Usystems'!$D:$D,0))*$H210),""))</f>
        <v/>
      </c>
    </row>
    <row r="211" spans="2:14" x14ac:dyDescent="0.5">
      <c r="B211" s="35"/>
      <c r="C211" s="40" t="str" cm="1">
        <f t="array" ref="C211">IF($B211="","",IFERROR(IFERROR(_xlfn.SWITCH(INDEX('Прайс-лист_Usystems'!$R:$R,MATCH($B211+0,'Прайс-лист_Usystems'!$D:$D,0)),"Регулярный ассортимент",B211,"Под заказ",B211,"Ограниченно доступен в пределах складских остатков",B211,IFERROR(INDEX('Прайс-лист_Usystems'!D:D,MATCH("*"&amp;B211+0&amp;"*",'Прайс-лист_Usystems'!S:S,0)),INDEX('Прайс-лист_Usystems'!D:D,MATCH(B211+0,'Прайс-лист_Usystems'!S:S,0)))),IFERROR(INDEX('Прайс-лист_Usystems'!D:D,MATCH("*"&amp;B211+0&amp;"*",'Прайс-лист_Usystems'!S:S,0)),INDEX('Прайс-лист_Usystems'!D:D,MATCH(B211+0,'Прайс-лист_Usystems'!S:S,0)))),""))</f>
        <v/>
      </c>
      <c r="D211" s="28" t="str">
        <f>IF($C211="","",IFERROR(INDEX('Прайс-лист_Usystems'!$E:$E,MATCH($C211+0,'Прайс-лист_Usystems'!$D:$D,0)),""))</f>
        <v/>
      </c>
      <c r="E211" s="28" t="str">
        <f>IF($C211="","",IFERROR(INDEX('Прайс-лист_Usystems'!$F:$F,MATCH($C211+0,'Прайс-лист_Usystems'!$D:$D,0)),""))</f>
        <v/>
      </c>
      <c r="F211" s="29" t="str">
        <f>IF($C211="","",IFERROR(INDEX('Прайс-лист_Usystems'!$I:$I,MATCH($C211+0,'Прайс-лист_Usystems'!$D:$D,0)),""))</f>
        <v/>
      </c>
      <c r="G211" s="34"/>
      <c r="H211" s="29" t="str">
        <f>IF($C211="","",IFERROR(ROUNDUP(G211/INDEX('Прайс-лист_Usystems'!$X:$X,MATCH($C211+0,'Прайс-лист_Usystems'!$D:$D,0)),0)*INDEX('Прайс-лист_Usystems'!$X:$X,MATCH($C211+0,'Прайс-лист_Usystems'!$D:$D,0)),""))</f>
        <v/>
      </c>
      <c r="I211" s="62" t="str">
        <f>IF($C211="","",IFERROR(INDEX('Прайс-лист_Usystems'!$K:$K,MATCH($C211+0,'Прайс-лист_Usystems'!$D:$D,0)),""))</f>
        <v/>
      </c>
      <c r="J211" s="33"/>
      <c r="K211" s="32" t="str">
        <f t="shared" si="6"/>
        <v/>
      </c>
      <c r="L211" s="31" t="str">
        <f t="shared" si="7"/>
        <v/>
      </c>
      <c r="M211" s="65" t="str">
        <f>IF($C211="","",IFERROR(IF(INDEX('Прайс-лист_Usystems'!$V:$V,MATCH($C211+0,'Прайс-лист_Usystems'!$D:$D,0))=0,"",INDEX('Прайс-лист_Usystems'!$V:$V,MATCH($C211+0,'Прайс-лист_Usystems'!$D:$D,0))*$H211),""))</f>
        <v/>
      </c>
      <c r="N211" s="65" t="str">
        <f>IF($C211="","",IFERROR(IF(INDEX('Прайс-лист_Usystems'!$W:$W,MATCH($C211+0,'Прайс-лист_Usystems'!$D:$D,0))=0,"",INDEX('Прайс-лист_Usystems'!$W:$W,MATCH($C211+0,'Прайс-лист_Usystems'!$D:$D,0))*$H211),""))</f>
        <v/>
      </c>
    </row>
    <row r="212" spans="2:14" x14ac:dyDescent="0.5">
      <c r="B212" s="35"/>
      <c r="C212" s="40" t="str" cm="1">
        <f t="array" ref="C212">IF($B212="","",IFERROR(IFERROR(_xlfn.SWITCH(INDEX('Прайс-лист_Usystems'!$R:$R,MATCH($B212+0,'Прайс-лист_Usystems'!$D:$D,0)),"Регулярный ассортимент",B212,"Под заказ",B212,"Ограниченно доступен в пределах складских остатков",B212,IFERROR(INDEX('Прайс-лист_Usystems'!D:D,MATCH("*"&amp;B212+0&amp;"*",'Прайс-лист_Usystems'!S:S,0)),INDEX('Прайс-лист_Usystems'!D:D,MATCH(B212+0,'Прайс-лист_Usystems'!S:S,0)))),IFERROR(INDEX('Прайс-лист_Usystems'!D:D,MATCH("*"&amp;B212+0&amp;"*",'Прайс-лист_Usystems'!S:S,0)),INDEX('Прайс-лист_Usystems'!D:D,MATCH(B212+0,'Прайс-лист_Usystems'!S:S,0)))),""))</f>
        <v/>
      </c>
      <c r="D212" s="28" t="str">
        <f>IF($C212="","",IFERROR(INDEX('Прайс-лист_Usystems'!$E:$E,MATCH($C212+0,'Прайс-лист_Usystems'!$D:$D,0)),""))</f>
        <v/>
      </c>
      <c r="E212" s="28" t="str">
        <f>IF($C212="","",IFERROR(INDEX('Прайс-лист_Usystems'!$F:$F,MATCH($C212+0,'Прайс-лист_Usystems'!$D:$D,0)),""))</f>
        <v/>
      </c>
      <c r="F212" s="29" t="str">
        <f>IF($C212="","",IFERROR(INDEX('Прайс-лист_Usystems'!$I:$I,MATCH($C212+0,'Прайс-лист_Usystems'!$D:$D,0)),""))</f>
        <v/>
      </c>
      <c r="G212" s="34"/>
      <c r="H212" s="29" t="str">
        <f>IF($C212="","",IFERROR(ROUNDUP(G212/INDEX('Прайс-лист_Usystems'!$X:$X,MATCH($C212+0,'Прайс-лист_Usystems'!$D:$D,0)),0)*INDEX('Прайс-лист_Usystems'!$X:$X,MATCH($C212+0,'Прайс-лист_Usystems'!$D:$D,0)),""))</f>
        <v/>
      </c>
      <c r="I212" s="62" t="str">
        <f>IF($C212="","",IFERROR(INDEX('Прайс-лист_Usystems'!$K:$K,MATCH($C212+0,'Прайс-лист_Usystems'!$D:$D,0)),""))</f>
        <v/>
      </c>
      <c r="J212" s="33"/>
      <c r="K212" s="32" t="str">
        <f t="shared" si="6"/>
        <v/>
      </c>
      <c r="L212" s="31" t="str">
        <f t="shared" si="7"/>
        <v/>
      </c>
      <c r="M212" s="65" t="str">
        <f>IF($C212="","",IFERROR(IF(INDEX('Прайс-лист_Usystems'!$V:$V,MATCH($C212+0,'Прайс-лист_Usystems'!$D:$D,0))=0,"",INDEX('Прайс-лист_Usystems'!$V:$V,MATCH($C212+0,'Прайс-лист_Usystems'!$D:$D,0))*$H212),""))</f>
        <v/>
      </c>
      <c r="N212" s="65" t="str">
        <f>IF($C212="","",IFERROR(IF(INDEX('Прайс-лист_Usystems'!$W:$W,MATCH($C212+0,'Прайс-лист_Usystems'!$D:$D,0))=0,"",INDEX('Прайс-лист_Usystems'!$W:$W,MATCH($C212+0,'Прайс-лист_Usystems'!$D:$D,0))*$H212),""))</f>
        <v/>
      </c>
    </row>
    <row r="213" spans="2:14" x14ac:dyDescent="0.5">
      <c r="B213" s="35"/>
      <c r="C213" s="40" t="str" cm="1">
        <f t="array" ref="C213">IF($B213="","",IFERROR(IFERROR(_xlfn.SWITCH(INDEX('Прайс-лист_Usystems'!$R:$R,MATCH($B213+0,'Прайс-лист_Usystems'!$D:$D,0)),"Регулярный ассортимент",B213,"Под заказ",B213,"Ограниченно доступен в пределах складских остатков",B213,IFERROR(INDEX('Прайс-лист_Usystems'!D:D,MATCH("*"&amp;B213+0&amp;"*",'Прайс-лист_Usystems'!S:S,0)),INDEX('Прайс-лист_Usystems'!D:D,MATCH(B213+0,'Прайс-лист_Usystems'!S:S,0)))),IFERROR(INDEX('Прайс-лист_Usystems'!D:D,MATCH("*"&amp;B213+0&amp;"*",'Прайс-лист_Usystems'!S:S,0)),INDEX('Прайс-лист_Usystems'!D:D,MATCH(B213+0,'Прайс-лист_Usystems'!S:S,0)))),""))</f>
        <v/>
      </c>
      <c r="D213" s="28" t="str">
        <f>IF($C213="","",IFERROR(INDEX('Прайс-лист_Usystems'!$E:$E,MATCH($C213+0,'Прайс-лист_Usystems'!$D:$D,0)),""))</f>
        <v/>
      </c>
      <c r="E213" s="28" t="str">
        <f>IF($C213="","",IFERROR(INDEX('Прайс-лист_Usystems'!$F:$F,MATCH($C213+0,'Прайс-лист_Usystems'!$D:$D,0)),""))</f>
        <v/>
      </c>
      <c r="F213" s="29" t="str">
        <f>IF($C213="","",IFERROR(INDEX('Прайс-лист_Usystems'!$I:$I,MATCH($C213+0,'Прайс-лист_Usystems'!$D:$D,0)),""))</f>
        <v/>
      </c>
      <c r="G213" s="34"/>
      <c r="H213" s="29" t="str">
        <f>IF($C213="","",IFERROR(ROUNDUP(G213/INDEX('Прайс-лист_Usystems'!$X:$X,MATCH($C213+0,'Прайс-лист_Usystems'!$D:$D,0)),0)*INDEX('Прайс-лист_Usystems'!$X:$X,MATCH($C213+0,'Прайс-лист_Usystems'!$D:$D,0)),""))</f>
        <v/>
      </c>
      <c r="I213" s="62" t="str">
        <f>IF($C213="","",IFERROR(INDEX('Прайс-лист_Usystems'!$K:$K,MATCH($C213+0,'Прайс-лист_Usystems'!$D:$D,0)),""))</f>
        <v/>
      </c>
      <c r="J213" s="33"/>
      <c r="K213" s="32" t="str">
        <f t="shared" si="6"/>
        <v/>
      </c>
      <c r="L213" s="31" t="str">
        <f t="shared" si="7"/>
        <v/>
      </c>
      <c r="M213" s="65" t="str">
        <f>IF($C213="","",IFERROR(IF(INDEX('Прайс-лист_Usystems'!$V:$V,MATCH($C213+0,'Прайс-лист_Usystems'!$D:$D,0))=0,"",INDEX('Прайс-лист_Usystems'!$V:$V,MATCH($C213+0,'Прайс-лист_Usystems'!$D:$D,0))*$H213),""))</f>
        <v/>
      </c>
      <c r="N213" s="65" t="str">
        <f>IF($C213="","",IFERROR(IF(INDEX('Прайс-лист_Usystems'!$W:$W,MATCH($C213+0,'Прайс-лист_Usystems'!$D:$D,0))=0,"",INDEX('Прайс-лист_Usystems'!$W:$W,MATCH($C213+0,'Прайс-лист_Usystems'!$D:$D,0))*$H213),""))</f>
        <v/>
      </c>
    </row>
    <row r="214" spans="2:14" x14ac:dyDescent="0.5">
      <c r="B214" s="35"/>
      <c r="C214" s="40" t="str" cm="1">
        <f t="array" ref="C214">IF($B214="","",IFERROR(IFERROR(_xlfn.SWITCH(INDEX('Прайс-лист_Usystems'!$R:$R,MATCH($B214+0,'Прайс-лист_Usystems'!$D:$D,0)),"Регулярный ассортимент",B214,"Под заказ",B214,"Ограниченно доступен в пределах складских остатков",B214,IFERROR(INDEX('Прайс-лист_Usystems'!D:D,MATCH("*"&amp;B214+0&amp;"*",'Прайс-лист_Usystems'!S:S,0)),INDEX('Прайс-лист_Usystems'!D:D,MATCH(B214+0,'Прайс-лист_Usystems'!S:S,0)))),IFERROR(INDEX('Прайс-лист_Usystems'!D:D,MATCH("*"&amp;B214+0&amp;"*",'Прайс-лист_Usystems'!S:S,0)),INDEX('Прайс-лист_Usystems'!D:D,MATCH(B214+0,'Прайс-лист_Usystems'!S:S,0)))),""))</f>
        <v/>
      </c>
      <c r="D214" s="28" t="str">
        <f>IF($C214="","",IFERROR(INDEX('Прайс-лист_Usystems'!$E:$E,MATCH($C214+0,'Прайс-лист_Usystems'!$D:$D,0)),""))</f>
        <v/>
      </c>
      <c r="E214" s="28" t="str">
        <f>IF($C214="","",IFERROR(INDEX('Прайс-лист_Usystems'!$F:$F,MATCH($C214+0,'Прайс-лист_Usystems'!$D:$D,0)),""))</f>
        <v/>
      </c>
      <c r="F214" s="29" t="str">
        <f>IF($C214="","",IFERROR(INDEX('Прайс-лист_Usystems'!$I:$I,MATCH($C214+0,'Прайс-лист_Usystems'!$D:$D,0)),""))</f>
        <v/>
      </c>
      <c r="G214" s="34"/>
      <c r="H214" s="29" t="str">
        <f>IF($C214="","",IFERROR(ROUNDUP(G214/INDEX('Прайс-лист_Usystems'!$X:$X,MATCH($C214+0,'Прайс-лист_Usystems'!$D:$D,0)),0)*INDEX('Прайс-лист_Usystems'!$X:$X,MATCH($C214+0,'Прайс-лист_Usystems'!$D:$D,0)),""))</f>
        <v/>
      </c>
      <c r="I214" s="62" t="str">
        <f>IF($C214="","",IFERROR(INDEX('Прайс-лист_Usystems'!$K:$K,MATCH($C214+0,'Прайс-лист_Usystems'!$D:$D,0)),""))</f>
        <v/>
      </c>
      <c r="J214" s="33"/>
      <c r="K214" s="32" t="str">
        <f t="shared" si="6"/>
        <v/>
      </c>
      <c r="L214" s="31" t="str">
        <f t="shared" si="7"/>
        <v/>
      </c>
      <c r="M214" s="65" t="str">
        <f>IF($C214="","",IFERROR(IF(INDEX('Прайс-лист_Usystems'!$V:$V,MATCH($C214+0,'Прайс-лист_Usystems'!$D:$D,0))=0,"",INDEX('Прайс-лист_Usystems'!$V:$V,MATCH($C214+0,'Прайс-лист_Usystems'!$D:$D,0))*$H214),""))</f>
        <v/>
      </c>
      <c r="N214" s="65" t="str">
        <f>IF($C214="","",IFERROR(IF(INDEX('Прайс-лист_Usystems'!$W:$W,MATCH($C214+0,'Прайс-лист_Usystems'!$D:$D,0))=0,"",INDEX('Прайс-лист_Usystems'!$W:$W,MATCH($C214+0,'Прайс-лист_Usystems'!$D:$D,0))*$H214),""))</f>
        <v/>
      </c>
    </row>
    <row r="215" spans="2:14" x14ac:dyDescent="0.5">
      <c r="B215" s="35"/>
      <c r="C215" s="40" t="str" cm="1">
        <f t="array" ref="C215">IF($B215="","",IFERROR(IFERROR(_xlfn.SWITCH(INDEX('Прайс-лист_Usystems'!$R:$R,MATCH($B215+0,'Прайс-лист_Usystems'!$D:$D,0)),"Регулярный ассортимент",B215,"Под заказ",B215,"Ограниченно доступен в пределах складских остатков",B215,IFERROR(INDEX('Прайс-лист_Usystems'!D:D,MATCH("*"&amp;B215+0&amp;"*",'Прайс-лист_Usystems'!S:S,0)),INDEX('Прайс-лист_Usystems'!D:D,MATCH(B215+0,'Прайс-лист_Usystems'!S:S,0)))),IFERROR(INDEX('Прайс-лист_Usystems'!D:D,MATCH("*"&amp;B215+0&amp;"*",'Прайс-лист_Usystems'!S:S,0)),INDEX('Прайс-лист_Usystems'!D:D,MATCH(B215+0,'Прайс-лист_Usystems'!S:S,0)))),""))</f>
        <v/>
      </c>
      <c r="D215" s="28" t="str">
        <f>IF($C215="","",IFERROR(INDEX('Прайс-лист_Usystems'!$E:$E,MATCH($C215+0,'Прайс-лист_Usystems'!$D:$D,0)),""))</f>
        <v/>
      </c>
      <c r="E215" s="28" t="str">
        <f>IF($C215="","",IFERROR(INDEX('Прайс-лист_Usystems'!$F:$F,MATCH($C215+0,'Прайс-лист_Usystems'!$D:$D,0)),""))</f>
        <v/>
      </c>
      <c r="F215" s="29" t="str">
        <f>IF($C215="","",IFERROR(INDEX('Прайс-лист_Usystems'!$I:$I,MATCH($C215+0,'Прайс-лист_Usystems'!$D:$D,0)),""))</f>
        <v/>
      </c>
      <c r="G215" s="34"/>
      <c r="H215" s="29" t="str">
        <f>IF($C215="","",IFERROR(ROUNDUP(G215/INDEX('Прайс-лист_Usystems'!$X:$X,MATCH($C215+0,'Прайс-лист_Usystems'!$D:$D,0)),0)*INDEX('Прайс-лист_Usystems'!$X:$X,MATCH($C215+0,'Прайс-лист_Usystems'!$D:$D,0)),""))</f>
        <v/>
      </c>
      <c r="I215" s="62" t="str">
        <f>IF($C215="","",IFERROR(INDEX('Прайс-лист_Usystems'!$K:$K,MATCH($C215+0,'Прайс-лист_Usystems'!$D:$D,0)),""))</f>
        <v/>
      </c>
      <c r="J215" s="33"/>
      <c r="K215" s="32" t="str">
        <f t="shared" si="6"/>
        <v/>
      </c>
      <c r="L215" s="31" t="str">
        <f t="shared" si="7"/>
        <v/>
      </c>
      <c r="M215" s="65" t="str">
        <f>IF($C215="","",IFERROR(IF(INDEX('Прайс-лист_Usystems'!$V:$V,MATCH($C215+0,'Прайс-лист_Usystems'!$D:$D,0))=0,"",INDEX('Прайс-лист_Usystems'!$V:$V,MATCH($C215+0,'Прайс-лист_Usystems'!$D:$D,0))*$H215),""))</f>
        <v/>
      </c>
      <c r="N215" s="65" t="str">
        <f>IF($C215="","",IFERROR(IF(INDEX('Прайс-лист_Usystems'!$W:$W,MATCH($C215+0,'Прайс-лист_Usystems'!$D:$D,0))=0,"",INDEX('Прайс-лист_Usystems'!$W:$W,MATCH($C215+0,'Прайс-лист_Usystems'!$D:$D,0))*$H215),""))</f>
        <v/>
      </c>
    </row>
    <row r="216" spans="2:14" x14ac:dyDescent="0.5">
      <c r="B216" s="35"/>
      <c r="C216" s="40" t="str" cm="1">
        <f t="array" ref="C216">IF($B216="","",IFERROR(IFERROR(_xlfn.SWITCH(INDEX('Прайс-лист_Usystems'!$R:$R,MATCH($B216+0,'Прайс-лист_Usystems'!$D:$D,0)),"Регулярный ассортимент",B216,"Под заказ",B216,"Ограниченно доступен в пределах складских остатков",B216,IFERROR(INDEX('Прайс-лист_Usystems'!D:D,MATCH("*"&amp;B216+0&amp;"*",'Прайс-лист_Usystems'!S:S,0)),INDEX('Прайс-лист_Usystems'!D:D,MATCH(B216+0,'Прайс-лист_Usystems'!S:S,0)))),IFERROR(INDEX('Прайс-лист_Usystems'!D:D,MATCH("*"&amp;B216+0&amp;"*",'Прайс-лист_Usystems'!S:S,0)),INDEX('Прайс-лист_Usystems'!D:D,MATCH(B216+0,'Прайс-лист_Usystems'!S:S,0)))),""))</f>
        <v/>
      </c>
      <c r="D216" s="28" t="str">
        <f>IF($C216="","",IFERROR(INDEX('Прайс-лист_Usystems'!$E:$E,MATCH($C216+0,'Прайс-лист_Usystems'!$D:$D,0)),""))</f>
        <v/>
      </c>
      <c r="E216" s="28" t="str">
        <f>IF($C216="","",IFERROR(INDEX('Прайс-лист_Usystems'!$F:$F,MATCH($C216+0,'Прайс-лист_Usystems'!$D:$D,0)),""))</f>
        <v/>
      </c>
      <c r="F216" s="29" t="str">
        <f>IF($C216="","",IFERROR(INDEX('Прайс-лист_Usystems'!$I:$I,MATCH($C216+0,'Прайс-лист_Usystems'!$D:$D,0)),""))</f>
        <v/>
      </c>
      <c r="G216" s="34"/>
      <c r="H216" s="29" t="str">
        <f>IF($C216="","",IFERROR(ROUNDUP(G216/INDEX('Прайс-лист_Usystems'!$X:$X,MATCH($C216+0,'Прайс-лист_Usystems'!$D:$D,0)),0)*INDEX('Прайс-лист_Usystems'!$X:$X,MATCH($C216+0,'Прайс-лист_Usystems'!$D:$D,0)),""))</f>
        <v/>
      </c>
      <c r="I216" s="62" t="str">
        <f>IF($C216="","",IFERROR(INDEX('Прайс-лист_Usystems'!$K:$K,MATCH($C216+0,'Прайс-лист_Usystems'!$D:$D,0)),""))</f>
        <v/>
      </c>
      <c r="J216" s="33"/>
      <c r="K216" s="32" t="str">
        <f t="shared" si="6"/>
        <v/>
      </c>
      <c r="L216" s="31" t="str">
        <f t="shared" si="7"/>
        <v/>
      </c>
      <c r="M216" s="65" t="str">
        <f>IF($C216="","",IFERROR(IF(INDEX('Прайс-лист_Usystems'!$V:$V,MATCH($C216+0,'Прайс-лист_Usystems'!$D:$D,0))=0,"",INDEX('Прайс-лист_Usystems'!$V:$V,MATCH($C216+0,'Прайс-лист_Usystems'!$D:$D,0))*$H216),""))</f>
        <v/>
      </c>
      <c r="N216" s="65" t="str">
        <f>IF($C216="","",IFERROR(IF(INDEX('Прайс-лист_Usystems'!$W:$W,MATCH($C216+0,'Прайс-лист_Usystems'!$D:$D,0))=0,"",INDEX('Прайс-лист_Usystems'!$W:$W,MATCH($C216+0,'Прайс-лист_Usystems'!$D:$D,0))*$H216),""))</f>
        <v/>
      </c>
    </row>
    <row r="217" spans="2:14" x14ac:dyDescent="0.5">
      <c r="B217" s="35"/>
      <c r="C217" s="40" t="str" cm="1">
        <f t="array" ref="C217">IF($B217="","",IFERROR(IFERROR(_xlfn.SWITCH(INDEX('Прайс-лист_Usystems'!$R:$R,MATCH($B217+0,'Прайс-лист_Usystems'!$D:$D,0)),"Регулярный ассортимент",B217,"Под заказ",B217,"Ограниченно доступен в пределах складских остатков",B217,IFERROR(INDEX('Прайс-лист_Usystems'!D:D,MATCH("*"&amp;B217+0&amp;"*",'Прайс-лист_Usystems'!S:S,0)),INDEX('Прайс-лист_Usystems'!D:D,MATCH(B217+0,'Прайс-лист_Usystems'!S:S,0)))),IFERROR(INDEX('Прайс-лист_Usystems'!D:D,MATCH("*"&amp;B217+0&amp;"*",'Прайс-лист_Usystems'!S:S,0)),INDEX('Прайс-лист_Usystems'!D:D,MATCH(B217+0,'Прайс-лист_Usystems'!S:S,0)))),""))</f>
        <v/>
      </c>
      <c r="D217" s="28" t="str">
        <f>IF($C217="","",IFERROR(INDEX('Прайс-лист_Usystems'!$E:$E,MATCH($C217+0,'Прайс-лист_Usystems'!$D:$D,0)),""))</f>
        <v/>
      </c>
      <c r="E217" s="28" t="str">
        <f>IF($C217="","",IFERROR(INDEX('Прайс-лист_Usystems'!$F:$F,MATCH($C217+0,'Прайс-лист_Usystems'!$D:$D,0)),""))</f>
        <v/>
      </c>
      <c r="F217" s="29" t="str">
        <f>IF($C217="","",IFERROR(INDEX('Прайс-лист_Usystems'!$I:$I,MATCH($C217+0,'Прайс-лист_Usystems'!$D:$D,0)),""))</f>
        <v/>
      </c>
      <c r="G217" s="34"/>
      <c r="H217" s="29" t="str">
        <f>IF($C217="","",IFERROR(ROUNDUP(G217/INDEX('Прайс-лист_Usystems'!$X:$X,MATCH($C217+0,'Прайс-лист_Usystems'!$D:$D,0)),0)*INDEX('Прайс-лист_Usystems'!$X:$X,MATCH($C217+0,'Прайс-лист_Usystems'!$D:$D,0)),""))</f>
        <v/>
      </c>
      <c r="I217" s="62" t="str">
        <f>IF($C217="","",IFERROR(INDEX('Прайс-лист_Usystems'!$K:$K,MATCH($C217+0,'Прайс-лист_Usystems'!$D:$D,0)),""))</f>
        <v/>
      </c>
      <c r="J217" s="33"/>
      <c r="K217" s="32" t="str">
        <f t="shared" si="6"/>
        <v/>
      </c>
      <c r="L217" s="31" t="str">
        <f t="shared" si="7"/>
        <v/>
      </c>
      <c r="M217" s="65" t="str">
        <f>IF($C217="","",IFERROR(IF(INDEX('Прайс-лист_Usystems'!$V:$V,MATCH($C217+0,'Прайс-лист_Usystems'!$D:$D,0))=0,"",INDEX('Прайс-лист_Usystems'!$V:$V,MATCH($C217+0,'Прайс-лист_Usystems'!$D:$D,0))*$H217),""))</f>
        <v/>
      </c>
      <c r="N217" s="65" t="str">
        <f>IF($C217="","",IFERROR(IF(INDEX('Прайс-лист_Usystems'!$W:$W,MATCH($C217+0,'Прайс-лист_Usystems'!$D:$D,0))=0,"",INDEX('Прайс-лист_Usystems'!$W:$W,MATCH($C217+0,'Прайс-лист_Usystems'!$D:$D,0))*$H217),""))</f>
        <v/>
      </c>
    </row>
    <row r="218" spans="2:14" x14ac:dyDescent="0.5">
      <c r="B218" s="35"/>
      <c r="C218" s="40" t="str" cm="1">
        <f t="array" ref="C218">IF($B218="","",IFERROR(IFERROR(_xlfn.SWITCH(INDEX('Прайс-лист_Usystems'!$R:$R,MATCH($B218+0,'Прайс-лист_Usystems'!$D:$D,0)),"Регулярный ассортимент",B218,"Под заказ",B218,"Ограниченно доступен в пределах складских остатков",B218,IFERROR(INDEX('Прайс-лист_Usystems'!D:D,MATCH("*"&amp;B218+0&amp;"*",'Прайс-лист_Usystems'!S:S,0)),INDEX('Прайс-лист_Usystems'!D:D,MATCH(B218+0,'Прайс-лист_Usystems'!S:S,0)))),IFERROR(INDEX('Прайс-лист_Usystems'!D:D,MATCH("*"&amp;B218+0&amp;"*",'Прайс-лист_Usystems'!S:S,0)),INDEX('Прайс-лист_Usystems'!D:D,MATCH(B218+0,'Прайс-лист_Usystems'!S:S,0)))),""))</f>
        <v/>
      </c>
      <c r="D218" s="28" t="str">
        <f>IF($C218="","",IFERROR(INDEX('Прайс-лист_Usystems'!$E:$E,MATCH($C218+0,'Прайс-лист_Usystems'!$D:$D,0)),""))</f>
        <v/>
      </c>
      <c r="E218" s="28" t="str">
        <f>IF($C218="","",IFERROR(INDEX('Прайс-лист_Usystems'!$F:$F,MATCH($C218+0,'Прайс-лист_Usystems'!$D:$D,0)),""))</f>
        <v/>
      </c>
      <c r="F218" s="29" t="str">
        <f>IF($C218="","",IFERROR(INDEX('Прайс-лист_Usystems'!$I:$I,MATCH($C218+0,'Прайс-лист_Usystems'!$D:$D,0)),""))</f>
        <v/>
      </c>
      <c r="G218" s="34"/>
      <c r="H218" s="29" t="str">
        <f>IF($C218="","",IFERROR(ROUNDUP(G218/INDEX('Прайс-лист_Usystems'!$X:$X,MATCH($C218+0,'Прайс-лист_Usystems'!$D:$D,0)),0)*INDEX('Прайс-лист_Usystems'!$X:$X,MATCH($C218+0,'Прайс-лист_Usystems'!$D:$D,0)),""))</f>
        <v/>
      </c>
      <c r="I218" s="62" t="str">
        <f>IF($C218="","",IFERROR(INDEX('Прайс-лист_Usystems'!$K:$K,MATCH($C218+0,'Прайс-лист_Usystems'!$D:$D,0)),""))</f>
        <v/>
      </c>
      <c r="J218" s="33"/>
      <c r="K218" s="32" t="str">
        <f t="shared" si="6"/>
        <v/>
      </c>
      <c r="L218" s="31" t="str">
        <f t="shared" si="7"/>
        <v/>
      </c>
      <c r="M218" s="65" t="str">
        <f>IF($C218="","",IFERROR(IF(INDEX('Прайс-лист_Usystems'!$V:$V,MATCH($C218+0,'Прайс-лист_Usystems'!$D:$D,0))=0,"",INDEX('Прайс-лист_Usystems'!$V:$V,MATCH($C218+0,'Прайс-лист_Usystems'!$D:$D,0))*$H218),""))</f>
        <v/>
      </c>
      <c r="N218" s="65" t="str">
        <f>IF($C218="","",IFERROR(IF(INDEX('Прайс-лист_Usystems'!$W:$W,MATCH($C218+0,'Прайс-лист_Usystems'!$D:$D,0))=0,"",INDEX('Прайс-лист_Usystems'!$W:$W,MATCH($C218+0,'Прайс-лист_Usystems'!$D:$D,0))*$H218),""))</f>
        <v/>
      </c>
    </row>
    <row r="219" spans="2:14" x14ac:dyDescent="0.5">
      <c r="B219" s="35"/>
      <c r="C219" s="40" t="str" cm="1">
        <f t="array" ref="C219">IF($B219="","",IFERROR(IFERROR(_xlfn.SWITCH(INDEX('Прайс-лист_Usystems'!$R:$R,MATCH($B219+0,'Прайс-лист_Usystems'!$D:$D,0)),"Регулярный ассортимент",B219,"Под заказ",B219,"Ограниченно доступен в пределах складских остатков",B219,IFERROR(INDEX('Прайс-лист_Usystems'!D:D,MATCH("*"&amp;B219+0&amp;"*",'Прайс-лист_Usystems'!S:S,0)),INDEX('Прайс-лист_Usystems'!D:D,MATCH(B219+0,'Прайс-лист_Usystems'!S:S,0)))),IFERROR(INDEX('Прайс-лист_Usystems'!D:D,MATCH("*"&amp;B219+0&amp;"*",'Прайс-лист_Usystems'!S:S,0)),INDEX('Прайс-лист_Usystems'!D:D,MATCH(B219+0,'Прайс-лист_Usystems'!S:S,0)))),""))</f>
        <v/>
      </c>
      <c r="D219" s="28" t="str">
        <f>IF($C219="","",IFERROR(INDEX('Прайс-лист_Usystems'!$E:$E,MATCH($C219+0,'Прайс-лист_Usystems'!$D:$D,0)),""))</f>
        <v/>
      </c>
      <c r="E219" s="28" t="str">
        <f>IF($C219="","",IFERROR(INDEX('Прайс-лист_Usystems'!$F:$F,MATCH($C219+0,'Прайс-лист_Usystems'!$D:$D,0)),""))</f>
        <v/>
      </c>
      <c r="F219" s="29" t="str">
        <f>IF($C219="","",IFERROR(INDEX('Прайс-лист_Usystems'!$I:$I,MATCH($C219+0,'Прайс-лист_Usystems'!$D:$D,0)),""))</f>
        <v/>
      </c>
      <c r="G219" s="34"/>
      <c r="H219" s="29" t="str">
        <f>IF($C219="","",IFERROR(ROUNDUP(G219/INDEX('Прайс-лист_Usystems'!$X:$X,MATCH($C219+0,'Прайс-лист_Usystems'!$D:$D,0)),0)*INDEX('Прайс-лист_Usystems'!$X:$X,MATCH($C219+0,'Прайс-лист_Usystems'!$D:$D,0)),""))</f>
        <v/>
      </c>
      <c r="I219" s="62" t="str">
        <f>IF($C219="","",IFERROR(INDEX('Прайс-лист_Usystems'!$K:$K,MATCH($C219+0,'Прайс-лист_Usystems'!$D:$D,0)),""))</f>
        <v/>
      </c>
      <c r="J219" s="33"/>
      <c r="K219" s="32" t="str">
        <f t="shared" si="6"/>
        <v/>
      </c>
      <c r="L219" s="31" t="str">
        <f t="shared" si="7"/>
        <v/>
      </c>
      <c r="M219" s="65" t="str">
        <f>IF($C219="","",IFERROR(IF(INDEX('Прайс-лист_Usystems'!$V:$V,MATCH($C219+0,'Прайс-лист_Usystems'!$D:$D,0))=0,"",INDEX('Прайс-лист_Usystems'!$V:$V,MATCH($C219+0,'Прайс-лист_Usystems'!$D:$D,0))*$H219),""))</f>
        <v/>
      </c>
      <c r="N219" s="65" t="str">
        <f>IF($C219="","",IFERROR(IF(INDEX('Прайс-лист_Usystems'!$W:$W,MATCH($C219+0,'Прайс-лист_Usystems'!$D:$D,0))=0,"",INDEX('Прайс-лист_Usystems'!$W:$W,MATCH($C219+0,'Прайс-лист_Usystems'!$D:$D,0))*$H219),""))</f>
        <v/>
      </c>
    </row>
    <row r="220" spans="2:14" x14ac:dyDescent="0.5">
      <c r="B220" s="35"/>
      <c r="C220" s="40" t="str" cm="1">
        <f t="array" ref="C220">IF($B220="","",IFERROR(IFERROR(_xlfn.SWITCH(INDEX('Прайс-лист_Usystems'!$R:$R,MATCH($B220+0,'Прайс-лист_Usystems'!$D:$D,0)),"Регулярный ассортимент",B220,"Под заказ",B220,"Ограниченно доступен в пределах складских остатков",B220,IFERROR(INDEX('Прайс-лист_Usystems'!D:D,MATCH("*"&amp;B220+0&amp;"*",'Прайс-лист_Usystems'!S:S,0)),INDEX('Прайс-лист_Usystems'!D:D,MATCH(B220+0,'Прайс-лист_Usystems'!S:S,0)))),IFERROR(INDEX('Прайс-лист_Usystems'!D:D,MATCH("*"&amp;B220+0&amp;"*",'Прайс-лист_Usystems'!S:S,0)),INDEX('Прайс-лист_Usystems'!D:D,MATCH(B220+0,'Прайс-лист_Usystems'!S:S,0)))),""))</f>
        <v/>
      </c>
      <c r="D220" s="28" t="str">
        <f>IF($C220="","",IFERROR(INDEX('Прайс-лист_Usystems'!$E:$E,MATCH($C220+0,'Прайс-лист_Usystems'!$D:$D,0)),""))</f>
        <v/>
      </c>
      <c r="E220" s="28" t="str">
        <f>IF($C220="","",IFERROR(INDEX('Прайс-лист_Usystems'!$F:$F,MATCH($C220+0,'Прайс-лист_Usystems'!$D:$D,0)),""))</f>
        <v/>
      </c>
      <c r="F220" s="29" t="str">
        <f>IF($C220="","",IFERROR(INDEX('Прайс-лист_Usystems'!$I:$I,MATCH($C220+0,'Прайс-лист_Usystems'!$D:$D,0)),""))</f>
        <v/>
      </c>
      <c r="G220" s="34"/>
      <c r="H220" s="29" t="str">
        <f>IF($C220="","",IFERROR(ROUNDUP(G220/INDEX('Прайс-лист_Usystems'!$X:$X,MATCH($C220+0,'Прайс-лист_Usystems'!$D:$D,0)),0)*INDEX('Прайс-лист_Usystems'!$X:$X,MATCH($C220+0,'Прайс-лист_Usystems'!$D:$D,0)),""))</f>
        <v/>
      </c>
      <c r="I220" s="62" t="str">
        <f>IF($C220="","",IFERROR(INDEX('Прайс-лист_Usystems'!$K:$K,MATCH($C220+0,'Прайс-лист_Usystems'!$D:$D,0)),""))</f>
        <v/>
      </c>
      <c r="J220" s="33"/>
      <c r="K220" s="32" t="str">
        <f t="shared" si="6"/>
        <v/>
      </c>
      <c r="L220" s="31" t="str">
        <f t="shared" si="7"/>
        <v/>
      </c>
      <c r="M220" s="65" t="str">
        <f>IF($C220="","",IFERROR(IF(INDEX('Прайс-лист_Usystems'!$V:$V,MATCH($C220+0,'Прайс-лист_Usystems'!$D:$D,0))=0,"",INDEX('Прайс-лист_Usystems'!$V:$V,MATCH($C220+0,'Прайс-лист_Usystems'!$D:$D,0))*$H220),""))</f>
        <v/>
      </c>
      <c r="N220" s="65" t="str">
        <f>IF($C220="","",IFERROR(IF(INDEX('Прайс-лист_Usystems'!$W:$W,MATCH($C220+0,'Прайс-лист_Usystems'!$D:$D,0))=0,"",INDEX('Прайс-лист_Usystems'!$W:$W,MATCH($C220+0,'Прайс-лист_Usystems'!$D:$D,0))*$H220),""))</f>
        <v/>
      </c>
    </row>
    <row r="221" spans="2:14" x14ac:dyDescent="0.5">
      <c r="B221" s="35"/>
      <c r="C221" s="40" t="str" cm="1">
        <f t="array" ref="C221">IF($B221="","",IFERROR(IFERROR(_xlfn.SWITCH(INDEX('Прайс-лист_Usystems'!$R:$R,MATCH($B221+0,'Прайс-лист_Usystems'!$D:$D,0)),"Регулярный ассортимент",B221,"Под заказ",B221,"Ограниченно доступен в пределах складских остатков",B221,IFERROR(INDEX('Прайс-лист_Usystems'!D:D,MATCH("*"&amp;B221+0&amp;"*",'Прайс-лист_Usystems'!S:S,0)),INDEX('Прайс-лист_Usystems'!D:D,MATCH(B221+0,'Прайс-лист_Usystems'!S:S,0)))),IFERROR(INDEX('Прайс-лист_Usystems'!D:D,MATCH("*"&amp;B221+0&amp;"*",'Прайс-лист_Usystems'!S:S,0)),INDEX('Прайс-лист_Usystems'!D:D,MATCH(B221+0,'Прайс-лист_Usystems'!S:S,0)))),""))</f>
        <v/>
      </c>
      <c r="D221" s="28" t="str">
        <f>IF($C221="","",IFERROR(INDEX('Прайс-лист_Usystems'!$E:$E,MATCH($C221+0,'Прайс-лист_Usystems'!$D:$D,0)),""))</f>
        <v/>
      </c>
      <c r="E221" s="28" t="str">
        <f>IF($C221="","",IFERROR(INDEX('Прайс-лист_Usystems'!$F:$F,MATCH($C221+0,'Прайс-лист_Usystems'!$D:$D,0)),""))</f>
        <v/>
      </c>
      <c r="F221" s="29" t="str">
        <f>IF($C221="","",IFERROR(INDEX('Прайс-лист_Usystems'!$I:$I,MATCH($C221+0,'Прайс-лист_Usystems'!$D:$D,0)),""))</f>
        <v/>
      </c>
      <c r="G221" s="34"/>
      <c r="H221" s="29" t="str">
        <f>IF($C221="","",IFERROR(ROUNDUP(G221/INDEX('Прайс-лист_Usystems'!$X:$X,MATCH($C221+0,'Прайс-лист_Usystems'!$D:$D,0)),0)*INDEX('Прайс-лист_Usystems'!$X:$X,MATCH($C221+0,'Прайс-лист_Usystems'!$D:$D,0)),""))</f>
        <v/>
      </c>
      <c r="I221" s="62" t="str">
        <f>IF($C221="","",IFERROR(INDEX('Прайс-лист_Usystems'!$K:$K,MATCH($C221+0,'Прайс-лист_Usystems'!$D:$D,0)),""))</f>
        <v/>
      </c>
      <c r="J221" s="33"/>
      <c r="K221" s="32" t="str">
        <f t="shared" si="6"/>
        <v/>
      </c>
      <c r="L221" s="31" t="str">
        <f t="shared" si="7"/>
        <v/>
      </c>
      <c r="M221" s="65" t="str">
        <f>IF($C221="","",IFERROR(IF(INDEX('Прайс-лист_Usystems'!$V:$V,MATCH($C221+0,'Прайс-лист_Usystems'!$D:$D,0))=0,"",INDEX('Прайс-лист_Usystems'!$V:$V,MATCH($C221+0,'Прайс-лист_Usystems'!$D:$D,0))*$H221),""))</f>
        <v/>
      </c>
      <c r="N221" s="65" t="str">
        <f>IF($C221="","",IFERROR(IF(INDEX('Прайс-лист_Usystems'!$W:$W,MATCH($C221+0,'Прайс-лист_Usystems'!$D:$D,0))=0,"",INDEX('Прайс-лист_Usystems'!$W:$W,MATCH($C221+0,'Прайс-лист_Usystems'!$D:$D,0))*$H221),""))</f>
        <v/>
      </c>
    </row>
    <row r="222" spans="2:14" x14ac:dyDescent="0.5">
      <c r="B222" s="35"/>
      <c r="C222" s="40" t="str" cm="1">
        <f t="array" ref="C222">IF($B222="","",IFERROR(IFERROR(_xlfn.SWITCH(INDEX('Прайс-лист_Usystems'!$R:$R,MATCH($B222+0,'Прайс-лист_Usystems'!$D:$D,0)),"Регулярный ассортимент",B222,"Под заказ",B222,"Ограниченно доступен в пределах складских остатков",B222,IFERROR(INDEX('Прайс-лист_Usystems'!D:D,MATCH("*"&amp;B222+0&amp;"*",'Прайс-лист_Usystems'!S:S,0)),INDEX('Прайс-лист_Usystems'!D:D,MATCH(B222+0,'Прайс-лист_Usystems'!S:S,0)))),IFERROR(INDEX('Прайс-лист_Usystems'!D:D,MATCH("*"&amp;B222+0&amp;"*",'Прайс-лист_Usystems'!S:S,0)),INDEX('Прайс-лист_Usystems'!D:D,MATCH(B222+0,'Прайс-лист_Usystems'!S:S,0)))),""))</f>
        <v/>
      </c>
      <c r="D222" s="28" t="str">
        <f>IF($C222="","",IFERROR(INDEX('Прайс-лист_Usystems'!$E:$E,MATCH($C222+0,'Прайс-лист_Usystems'!$D:$D,0)),""))</f>
        <v/>
      </c>
      <c r="E222" s="28" t="str">
        <f>IF($C222="","",IFERROR(INDEX('Прайс-лист_Usystems'!$F:$F,MATCH($C222+0,'Прайс-лист_Usystems'!$D:$D,0)),""))</f>
        <v/>
      </c>
      <c r="F222" s="29" t="str">
        <f>IF($C222="","",IFERROR(INDEX('Прайс-лист_Usystems'!$I:$I,MATCH($C222+0,'Прайс-лист_Usystems'!$D:$D,0)),""))</f>
        <v/>
      </c>
      <c r="G222" s="34"/>
      <c r="H222" s="29" t="str">
        <f>IF($C222="","",IFERROR(ROUNDUP(G222/INDEX('Прайс-лист_Usystems'!$X:$X,MATCH($C222+0,'Прайс-лист_Usystems'!$D:$D,0)),0)*INDEX('Прайс-лист_Usystems'!$X:$X,MATCH($C222+0,'Прайс-лист_Usystems'!$D:$D,0)),""))</f>
        <v/>
      </c>
      <c r="I222" s="62" t="str">
        <f>IF($C222="","",IFERROR(INDEX('Прайс-лист_Usystems'!$K:$K,MATCH($C222+0,'Прайс-лист_Usystems'!$D:$D,0)),""))</f>
        <v/>
      </c>
      <c r="J222" s="33"/>
      <c r="K222" s="32" t="str">
        <f t="shared" si="6"/>
        <v/>
      </c>
      <c r="L222" s="31" t="str">
        <f t="shared" si="7"/>
        <v/>
      </c>
      <c r="M222" s="65" t="str">
        <f>IF($C222="","",IFERROR(IF(INDEX('Прайс-лист_Usystems'!$V:$V,MATCH($C222+0,'Прайс-лист_Usystems'!$D:$D,0))=0,"",INDEX('Прайс-лист_Usystems'!$V:$V,MATCH($C222+0,'Прайс-лист_Usystems'!$D:$D,0))*$H222),""))</f>
        <v/>
      </c>
      <c r="N222" s="65" t="str">
        <f>IF($C222="","",IFERROR(IF(INDEX('Прайс-лист_Usystems'!$W:$W,MATCH($C222+0,'Прайс-лист_Usystems'!$D:$D,0))=0,"",INDEX('Прайс-лист_Usystems'!$W:$W,MATCH($C222+0,'Прайс-лист_Usystems'!$D:$D,0))*$H222),""))</f>
        <v/>
      </c>
    </row>
    <row r="223" spans="2:14" x14ac:dyDescent="0.5">
      <c r="B223" s="35"/>
      <c r="C223" s="40" t="str" cm="1">
        <f t="array" ref="C223">IF($B223="","",IFERROR(IFERROR(_xlfn.SWITCH(INDEX('Прайс-лист_Usystems'!$R:$R,MATCH($B223+0,'Прайс-лист_Usystems'!$D:$D,0)),"Регулярный ассортимент",B223,"Под заказ",B223,"Ограниченно доступен в пределах складских остатков",B223,IFERROR(INDEX('Прайс-лист_Usystems'!D:D,MATCH("*"&amp;B223+0&amp;"*",'Прайс-лист_Usystems'!S:S,0)),INDEX('Прайс-лист_Usystems'!D:D,MATCH(B223+0,'Прайс-лист_Usystems'!S:S,0)))),IFERROR(INDEX('Прайс-лист_Usystems'!D:D,MATCH("*"&amp;B223+0&amp;"*",'Прайс-лист_Usystems'!S:S,0)),INDEX('Прайс-лист_Usystems'!D:D,MATCH(B223+0,'Прайс-лист_Usystems'!S:S,0)))),""))</f>
        <v/>
      </c>
      <c r="D223" s="28" t="str">
        <f>IF($C223="","",IFERROR(INDEX('Прайс-лист_Usystems'!$E:$E,MATCH($C223+0,'Прайс-лист_Usystems'!$D:$D,0)),""))</f>
        <v/>
      </c>
      <c r="E223" s="28" t="str">
        <f>IF($C223="","",IFERROR(INDEX('Прайс-лист_Usystems'!$F:$F,MATCH($C223+0,'Прайс-лист_Usystems'!$D:$D,0)),""))</f>
        <v/>
      </c>
      <c r="F223" s="29" t="str">
        <f>IF($C223="","",IFERROR(INDEX('Прайс-лист_Usystems'!$I:$I,MATCH($C223+0,'Прайс-лист_Usystems'!$D:$D,0)),""))</f>
        <v/>
      </c>
      <c r="G223" s="34"/>
      <c r="H223" s="29" t="str">
        <f>IF($C223="","",IFERROR(ROUNDUP(G223/INDEX('Прайс-лист_Usystems'!$X:$X,MATCH($C223+0,'Прайс-лист_Usystems'!$D:$D,0)),0)*INDEX('Прайс-лист_Usystems'!$X:$X,MATCH($C223+0,'Прайс-лист_Usystems'!$D:$D,0)),""))</f>
        <v/>
      </c>
      <c r="I223" s="62" t="str">
        <f>IF($C223="","",IFERROR(INDEX('Прайс-лист_Usystems'!$K:$K,MATCH($C223+0,'Прайс-лист_Usystems'!$D:$D,0)),""))</f>
        <v/>
      </c>
      <c r="J223" s="33"/>
      <c r="K223" s="32" t="str">
        <f t="shared" si="6"/>
        <v/>
      </c>
      <c r="L223" s="31" t="str">
        <f t="shared" si="7"/>
        <v/>
      </c>
      <c r="M223" s="65" t="str">
        <f>IF($C223="","",IFERROR(IF(INDEX('Прайс-лист_Usystems'!$V:$V,MATCH($C223+0,'Прайс-лист_Usystems'!$D:$D,0))=0,"",INDEX('Прайс-лист_Usystems'!$V:$V,MATCH($C223+0,'Прайс-лист_Usystems'!$D:$D,0))*$H223),""))</f>
        <v/>
      </c>
      <c r="N223" s="65" t="str">
        <f>IF($C223="","",IFERROR(IF(INDEX('Прайс-лист_Usystems'!$W:$W,MATCH($C223+0,'Прайс-лист_Usystems'!$D:$D,0))=0,"",INDEX('Прайс-лист_Usystems'!$W:$W,MATCH($C223+0,'Прайс-лист_Usystems'!$D:$D,0))*$H223),""))</f>
        <v/>
      </c>
    </row>
    <row r="224" spans="2:14" x14ac:dyDescent="0.5">
      <c r="B224" s="35"/>
      <c r="C224" s="40" t="str" cm="1">
        <f t="array" ref="C224">IF($B224="","",IFERROR(IFERROR(_xlfn.SWITCH(INDEX('Прайс-лист_Usystems'!$R:$R,MATCH($B224+0,'Прайс-лист_Usystems'!$D:$D,0)),"Регулярный ассортимент",B224,"Под заказ",B224,"Ограниченно доступен в пределах складских остатков",B224,IFERROR(INDEX('Прайс-лист_Usystems'!D:D,MATCH("*"&amp;B224+0&amp;"*",'Прайс-лист_Usystems'!S:S,0)),INDEX('Прайс-лист_Usystems'!D:D,MATCH(B224+0,'Прайс-лист_Usystems'!S:S,0)))),IFERROR(INDEX('Прайс-лист_Usystems'!D:D,MATCH("*"&amp;B224+0&amp;"*",'Прайс-лист_Usystems'!S:S,0)),INDEX('Прайс-лист_Usystems'!D:D,MATCH(B224+0,'Прайс-лист_Usystems'!S:S,0)))),""))</f>
        <v/>
      </c>
      <c r="D224" s="28" t="str">
        <f>IF($C224="","",IFERROR(INDEX('Прайс-лист_Usystems'!$E:$E,MATCH($C224+0,'Прайс-лист_Usystems'!$D:$D,0)),""))</f>
        <v/>
      </c>
      <c r="E224" s="28" t="str">
        <f>IF($C224="","",IFERROR(INDEX('Прайс-лист_Usystems'!$F:$F,MATCH($C224+0,'Прайс-лист_Usystems'!$D:$D,0)),""))</f>
        <v/>
      </c>
      <c r="F224" s="29" t="str">
        <f>IF($C224="","",IFERROR(INDEX('Прайс-лист_Usystems'!$I:$I,MATCH($C224+0,'Прайс-лист_Usystems'!$D:$D,0)),""))</f>
        <v/>
      </c>
      <c r="G224" s="34"/>
      <c r="H224" s="29" t="str">
        <f>IF($C224="","",IFERROR(ROUNDUP(G224/INDEX('Прайс-лист_Usystems'!$X:$X,MATCH($C224+0,'Прайс-лист_Usystems'!$D:$D,0)),0)*INDEX('Прайс-лист_Usystems'!$X:$X,MATCH($C224+0,'Прайс-лист_Usystems'!$D:$D,0)),""))</f>
        <v/>
      </c>
      <c r="I224" s="62" t="str">
        <f>IF($C224="","",IFERROR(INDEX('Прайс-лист_Usystems'!$K:$K,MATCH($C224+0,'Прайс-лист_Usystems'!$D:$D,0)),""))</f>
        <v/>
      </c>
      <c r="J224" s="33"/>
      <c r="K224" s="32" t="str">
        <f t="shared" si="6"/>
        <v/>
      </c>
      <c r="L224" s="31" t="str">
        <f t="shared" si="7"/>
        <v/>
      </c>
      <c r="M224" s="65" t="str">
        <f>IF($C224="","",IFERROR(IF(INDEX('Прайс-лист_Usystems'!$V:$V,MATCH($C224+0,'Прайс-лист_Usystems'!$D:$D,0))=0,"",INDEX('Прайс-лист_Usystems'!$V:$V,MATCH($C224+0,'Прайс-лист_Usystems'!$D:$D,0))*$H224),""))</f>
        <v/>
      </c>
      <c r="N224" s="65" t="str">
        <f>IF($C224="","",IFERROR(IF(INDEX('Прайс-лист_Usystems'!$W:$W,MATCH($C224+0,'Прайс-лист_Usystems'!$D:$D,0))=0,"",INDEX('Прайс-лист_Usystems'!$W:$W,MATCH($C224+0,'Прайс-лист_Usystems'!$D:$D,0))*$H224),""))</f>
        <v/>
      </c>
    </row>
    <row r="225" spans="2:14" x14ac:dyDescent="0.5">
      <c r="B225" s="35"/>
      <c r="C225" s="40" t="str" cm="1">
        <f t="array" ref="C225">IF($B225="","",IFERROR(IFERROR(_xlfn.SWITCH(INDEX('Прайс-лист_Usystems'!$R:$R,MATCH($B225+0,'Прайс-лист_Usystems'!$D:$D,0)),"Регулярный ассортимент",B225,"Под заказ",B225,"Ограниченно доступен в пределах складских остатков",B225,IFERROR(INDEX('Прайс-лист_Usystems'!D:D,MATCH("*"&amp;B225+0&amp;"*",'Прайс-лист_Usystems'!S:S,0)),INDEX('Прайс-лист_Usystems'!D:D,MATCH(B225+0,'Прайс-лист_Usystems'!S:S,0)))),IFERROR(INDEX('Прайс-лист_Usystems'!D:D,MATCH("*"&amp;B225+0&amp;"*",'Прайс-лист_Usystems'!S:S,0)),INDEX('Прайс-лист_Usystems'!D:D,MATCH(B225+0,'Прайс-лист_Usystems'!S:S,0)))),""))</f>
        <v/>
      </c>
      <c r="D225" s="28" t="str">
        <f>IF($C225="","",IFERROR(INDEX('Прайс-лист_Usystems'!$E:$E,MATCH($C225+0,'Прайс-лист_Usystems'!$D:$D,0)),""))</f>
        <v/>
      </c>
      <c r="E225" s="28" t="str">
        <f>IF($C225="","",IFERROR(INDEX('Прайс-лист_Usystems'!$F:$F,MATCH($C225+0,'Прайс-лист_Usystems'!$D:$D,0)),""))</f>
        <v/>
      </c>
      <c r="F225" s="29" t="str">
        <f>IF($C225="","",IFERROR(INDEX('Прайс-лист_Usystems'!$I:$I,MATCH($C225+0,'Прайс-лист_Usystems'!$D:$D,0)),""))</f>
        <v/>
      </c>
      <c r="G225" s="34"/>
      <c r="H225" s="29" t="str">
        <f>IF($C225="","",IFERROR(ROUNDUP(G225/INDEX('Прайс-лист_Usystems'!$X:$X,MATCH($C225+0,'Прайс-лист_Usystems'!$D:$D,0)),0)*INDEX('Прайс-лист_Usystems'!$X:$X,MATCH($C225+0,'Прайс-лист_Usystems'!$D:$D,0)),""))</f>
        <v/>
      </c>
      <c r="I225" s="62" t="str">
        <f>IF($C225="","",IFERROR(INDEX('Прайс-лист_Usystems'!$K:$K,MATCH($C225+0,'Прайс-лист_Usystems'!$D:$D,0)),""))</f>
        <v/>
      </c>
      <c r="J225" s="33"/>
      <c r="K225" s="32" t="str">
        <f t="shared" si="6"/>
        <v/>
      </c>
      <c r="L225" s="31" t="str">
        <f t="shared" si="7"/>
        <v/>
      </c>
      <c r="M225" s="65" t="str">
        <f>IF($C225="","",IFERROR(IF(INDEX('Прайс-лист_Usystems'!$V:$V,MATCH($C225+0,'Прайс-лист_Usystems'!$D:$D,0))=0,"",INDEX('Прайс-лист_Usystems'!$V:$V,MATCH($C225+0,'Прайс-лист_Usystems'!$D:$D,0))*$H225),""))</f>
        <v/>
      </c>
      <c r="N225" s="65" t="str">
        <f>IF($C225="","",IFERROR(IF(INDEX('Прайс-лист_Usystems'!$W:$W,MATCH($C225+0,'Прайс-лист_Usystems'!$D:$D,0))=0,"",INDEX('Прайс-лист_Usystems'!$W:$W,MATCH($C225+0,'Прайс-лист_Usystems'!$D:$D,0))*$H225),""))</f>
        <v/>
      </c>
    </row>
    <row r="226" spans="2:14" x14ac:dyDescent="0.5">
      <c r="B226" s="35"/>
      <c r="C226" s="40" t="str" cm="1">
        <f t="array" ref="C226">IF($B226="","",IFERROR(IFERROR(_xlfn.SWITCH(INDEX('Прайс-лист_Usystems'!$R:$R,MATCH($B226+0,'Прайс-лист_Usystems'!$D:$D,0)),"Регулярный ассортимент",B226,"Под заказ",B226,"Ограниченно доступен в пределах складских остатков",B226,IFERROR(INDEX('Прайс-лист_Usystems'!D:D,MATCH("*"&amp;B226+0&amp;"*",'Прайс-лист_Usystems'!S:S,0)),INDEX('Прайс-лист_Usystems'!D:D,MATCH(B226+0,'Прайс-лист_Usystems'!S:S,0)))),IFERROR(INDEX('Прайс-лист_Usystems'!D:D,MATCH("*"&amp;B226+0&amp;"*",'Прайс-лист_Usystems'!S:S,0)),INDEX('Прайс-лист_Usystems'!D:D,MATCH(B226+0,'Прайс-лист_Usystems'!S:S,0)))),""))</f>
        <v/>
      </c>
      <c r="D226" s="28" t="str">
        <f>IF($C226="","",IFERROR(INDEX('Прайс-лист_Usystems'!$E:$E,MATCH($C226+0,'Прайс-лист_Usystems'!$D:$D,0)),""))</f>
        <v/>
      </c>
      <c r="E226" s="28" t="str">
        <f>IF($C226="","",IFERROR(INDEX('Прайс-лист_Usystems'!$F:$F,MATCH($C226+0,'Прайс-лист_Usystems'!$D:$D,0)),""))</f>
        <v/>
      </c>
      <c r="F226" s="29" t="str">
        <f>IF($C226="","",IFERROR(INDEX('Прайс-лист_Usystems'!$I:$I,MATCH($C226+0,'Прайс-лист_Usystems'!$D:$D,0)),""))</f>
        <v/>
      </c>
      <c r="G226" s="34"/>
      <c r="H226" s="29" t="str">
        <f>IF($C226="","",IFERROR(ROUNDUP(G226/INDEX('Прайс-лист_Usystems'!$X:$X,MATCH($C226+0,'Прайс-лист_Usystems'!$D:$D,0)),0)*INDEX('Прайс-лист_Usystems'!$X:$X,MATCH($C226+0,'Прайс-лист_Usystems'!$D:$D,0)),""))</f>
        <v/>
      </c>
      <c r="I226" s="62" t="str">
        <f>IF($C226="","",IFERROR(INDEX('Прайс-лист_Usystems'!$K:$K,MATCH($C226+0,'Прайс-лист_Usystems'!$D:$D,0)),""))</f>
        <v/>
      </c>
      <c r="J226" s="33"/>
      <c r="K226" s="32" t="str">
        <f t="shared" si="6"/>
        <v/>
      </c>
      <c r="L226" s="31" t="str">
        <f t="shared" si="7"/>
        <v/>
      </c>
      <c r="M226" s="65" t="str">
        <f>IF($C226="","",IFERROR(IF(INDEX('Прайс-лист_Usystems'!$V:$V,MATCH($C226+0,'Прайс-лист_Usystems'!$D:$D,0))=0,"",INDEX('Прайс-лист_Usystems'!$V:$V,MATCH($C226+0,'Прайс-лист_Usystems'!$D:$D,0))*$H226),""))</f>
        <v/>
      </c>
      <c r="N226" s="65" t="str">
        <f>IF($C226="","",IFERROR(IF(INDEX('Прайс-лист_Usystems'!$W:$W,MATCH($C226+0,'Прайс-лист_Usystems'!$D:$D,0))=0,"",INDEX('Прайс-лист_Usystems'!$W:$W,MATCH($C226+0,'Прайс-лист_Usystems'!$D:$D,0))*$H226),""))</f>
        <v/>
      </c>
    </row>
    <row r="227" spans="2:14" x14ac:dyDescent="0.5">
      <c r="B227" s="35"/>
      <c r="C227" s="40" t="str" cm="1">
        <f t="array" ref="C227">IF($B227="","",IFERROR(IFERROR(_xlfn.SWITCH(INDEX('Прайс-лист_Usystems'!$R:$R,MATCH($B227+0,'Прайс-лист_Usystems'!$D:$D,0)),"Регулярный ассортимент",B227,"Под заказ",B227,"Ограниченно доступен в пределах складских остатков",B227,IFERROR(INDEX('Прайс-лист_Usystems'!D:D,MATCH("*"&amp;B227+0&amp;"*",'Прайс-лист_Usystems'!S:S,0)),INDEX('Прайс-лист_Usystems'!D:D,MATCH(B227+0,'Прайс-лист_Usystems'!S:S,0)))),IFERROR(INDEX('Прайс-лист_Usystems'!D:D,MATCH("*"&amp;B227+0&amp;"*",'Прайс-лист_Usystems'!S:S,0)),INDEX('Прайс-лист_Usystems'!D:D,MATCH(B227+0,'Прайс-лист_Usystems'!S:S,0)))),""))</f>
        <v/>
      </c>
      <c r="D227" s="28" t="str">
        <f>IF($C227="","",IFERROR(INDEX('Прайс-лист_Usystems'!$E:$E,MATCH($C227+0,'Прайс-лист_Usystems'!$D:$D,0)),""))</f>
        <v/>
      </c>
      <c r="E227" s="28" t="str">
        <f>IF($C227="","",IFERROR(INDEX('Прайс-лист_Usystems'!$F:$F,MATCH($C227+0,'Прайс-лист_Usystems'!$D:$D,0)),""))</f>
        <v/>
      </c>
      <c r="F227" s="29" t="str">
        <f>IF($C227="","",IFERROR(INDEX('Прайс-лист_Usystems'!$I:$I,MATCH($C227+0,'Прайс-лист_Usystems'!$D:$D,0)),""))</f>
        <v/>
      </c>
      <c r="G227" s="34"/>
      <c r="H227" s="29" t="str">
        <f>IF($C227="","",IFERROR(ROUNDUP(G227/INDEX('Прайс-лист_Usystems'!$X:$X,MATCH($C227+0,'Прайс-лист_Usystems'!$D:$D,0)),0)*INDEX('Прайс-лист_Usystems'!$X:$X,MATCH($C227+0,'Прайс-лист_Usystems'!$D:$D,0)),""))</f>
        <v/>
      </c>
      <c r="I227" s="62" t="str">
        <f>IF($C227="","",IFERROR(INDEX('Прайс-лист_Usystems'!$K:$K,MATCH($C227+0,'Прайс-лист_Usystems'!$D:$D,0)),""))</f>
        <v/>
      </c>
      <c r="J227" s="33"/>
      <c r="K227" s="32" t="str">
        <f t="shared" si="6"/>
        <v/>
      </c>
      <c r="L227" s="31" t="str">
        <f t="shared" si="7"/>
        <v/>
      </c>
      <c r="M227" s="65" t="str">
        <f>IF($C227="","",IFERROR(IF(INDEX('Прайс-лист_Usystems'!$V:$V,MATCH($C227+0,'Прайс-лист_Usystems'!$D:$D,0))=0,"",INDEX('Прайс-лист_Usystems'!$V:$V,MATCH($C227+0,'Прайс-лист_Usystems'!$D:$D,0))*$H227),""))</f>
        <v/>
      </c>
      <c r="N227" s="65" t="str">
        <f>IF($C227="","",IFERROR(IF(INDEX('Прайс-лист_Usystems'!$W:$W,MATCH($C227+0,'Прайс-лист_Usystems'!$D:$D,0))=0,"",INDEX('Прайс-лист_Usystems'!$W:$W,MATCH($C227+0,'Прайс-лист_Usystems'!$D:$D,0))*$H227),""))</f>
        <v/>
      </c>
    </row>
    <row r="228" spans="2:14" x14ac:dyDescent="0.5">
      <c r="B228" s="35"/>
      <c r="C228" s="40" t="str" cm="1">
        <f t="array" ref="C228">IF($B228="","",IFERROR(IFERROR(_xlfn.SWITCH(INDEX('Прайс-лист_Usystems'!$R:$R,MATCH($B228+0,'Прайс-лист_Usystems'!$D:$D,0)),"Регулярный ассортимент",B228,"Под заказ",B228,"Ограниченно доступен в пределах складских остатков",B228,IFERROR(INDEX('Прайс-лист_Usystems'!D:D,MATCH("*"&amp;B228+0&amp;"*",'Прайс-лист_Usystems'!S:S,0)),INDEX('Прайс-лист_Usystems'!D:D,MATCH(B228+0,'Прайс-лист_Usystems'!S:S,0)))),IFERROR(INDEX('Прайс-лист_Usystems'!D:D,MATCH("*"&amp;B228+0&amp;"*",'Прайс-лист_Usystems'!S:S,0)),INDEX('Прайс-лист_Usystems'!D:D,MATCH(B228+0,'Прайс-лист_Usystems'!S:S,0)))),""))</f>
        <v/>
      </c>
      <c r="D228" s="28" t="str">
        <f>IF($C228="","",IFERROR(INDEX('Прайс-лист_Usystems'!$E:$E,MATCH($C228+0,'Прайс-лист_Usystems'!$D:$D,0)),""))</f>
        <v/>
      </c>
      <c r="E228" s="28" t="str">
        <f>IF($C228="","",IFERROR(INDEX('Прайс-лист_Usystems'!$F:$F,MATCH($C228+0,'Прайс-лист_Usystems'!$D:$D,0)),""))</f>
        <v/>
      </c>
      <c r="F228" s="29" t="str">
        <f>IF($C228="","",IFERROR(INDEX('Прайс-лист_Usystems'!$I:$I,MATCH($C228+0,'Прайс-лист_Usystems'!$D:$D,0)),""))</f>
        <v/>
      </c>
      <c r="G228" s="34"/>
      <c r="H228" s="29" t="str">
        <f>IF($C228="","",IFERROR(ROUNDUP(G228/INDEX('Прайс-лист_Usystems'!$X:$X,MATCH($C228+0,'Прайс-лист_Usystems'!$D:$D,0)),0)*INDEX('Прайс-лист_Usystems'!$X:$X,MATCH($C228+0,'Прайс-лист_Usystems'!$D:$D,0)),""))</f>
        <v/>
      </c>
      <c r="I228" s="62" t="str">
        <f>IF($C228="","",IFERROR(INDEX('Прайс-лист_Usystems'!$K:$K,MATCH($C228+0,'Прайс-лист_Usystems'!$D:$D,0)),""))</f>
        <v/>
      </c>
      <c r="J228" s="33"/>
      <c r="K228" s="32" t="str">
        <f t="shared" si="6"/>
        <v/>
      </c>
      <c r="L228" s="31" t="str">
        <f t="shared" si="7"/>
        <v/>
      </c>
      <c r="M228" s="65" t="str">
        <f>IF($C228="","",IFERROR(IF(INDEX('Прайс-лист_Usystems'!$V:$V,MATCH($C228+0,'Прайс-лист_Usystems'!$D:$D,0))=0,"",INDEX('Прайс-лист_Usystems'!$V:$V,MATCH($C228+0,'Прайс-лист_Usystems'!$D:$D,0))*$H228),""))</f>
        <v/>
      </c>
      <c r="N228" s="65" t="str">
        <f>IF($C228="","",IFERROR(IF(INDEX('Прайс-лист_Usystems'!$W:$W,MATCH($C228+0,'Прайс-лист_Usystems'!$D:$D,0))=0,"",INDEX('Прайс-лист_Usystems'!$W:$W,MATCH($C228+0,'Прайс-лист_Usystems'!$D:$D,0))*$H228),""))</f>
        <v/>
      </c>
    </row>
    <row r="229" spans="2:14" x14ac:dyDescent="0.5">
      <c r="B229" s="35"/>
      <c r="C229" s="40" t="str" cm="1">
        <f t="array" ref="C229">IF($B229="","",IFERROR(IFERROR(_xlfn.SWITCH(INDEX('Прайс-лист_Usystems'!$R:$R,MATCH($B229+0,'Прайс-лист_Usystems'!$D:$D,0)),"Регулярный ассортимент",B229,"Под заказ",B229,"Ограниченно доступен в пределах складских остатков",B229,IFERROR(INDEX('Прайс-лист_Usystems'!D:D,MATCH("*"&amp;B229+0&amp;"*",'Прайс-лист_Usystems'!S:S,0)),INDEX('Прайс-лист_Usystems'!D:D,MATCH(B229+0,'Прайс-лист_Usystems'!S:S,0)))),IFERROR(INDEX('Прайс-лист_Usystems'!D:D,MATCH("*"&amp;B229+0&amp;"*",'Прайс-лист_Usystems'!S:S,0)),INDEX('Прайс-лист_Usystems'!D:D,MATCH(B229+0,'Прайс-лист_Usystems'!S:S,0)))),""))</f>
        <v/>
      </c>
      <c r="D229" s="28" t="str">
        <f>IF($C229="","",IFERROR(INDEX('Прайс-лист_Usystems'!$E:$E,MATCH($C229+0,'Прайс-лист_Usystems'!$D:$D,0)),""))</f>
        <v/>
      </c>
      <c r="E229" s="28" t="str">
        <f>IF($C229="","",IFERROR(INDEX('Прайс-лист_Usystems'!$F:$F,MATCH($C229+0,'Прайс-лист_Usystems'!$D:$D,0)),""))</f>
        <v/>
      </c>
      <c r="F229" s="29" t="str">
        <f>IF($C229="","",IFERROR(INDEX('Прайс-лист_Usystems'!$I:$I,MATCH($C229+0,'Прайс-лист_Usystems'!$D:$D,0)),""))</f>
        <v/>
      </c>
      <c r="G229" s="34"/>
      <c r="H229" s="29" t="str">
        <f>IF($C229="","",IFERROR(ROUNDUP(G229/INDEX('Прайс-лист_Usystems'!$X:$X,MATCH($C229+0,'Прайс-лист_Usystems'!$D:$D,0)),0)*INDEX('Прайс-лист_Usystems'!$X:$X,MATCH($C229+0,'Прайс-лист_Usystems'!$D:$D,0)),""))</f>
        <v/>
      </c>
      <c r="I229" s="62" t="str">
        <f>IF($C229="","",IFERROR(INDEX('Прайс-лист_Usystems'!$K:$K,MATCH($C229+0,'Прайс-лист_Usystems'!$D:$D,0)),""))</f>
        <v/>
      </c>
      <c r="J229" s="33"/>
      <c r="K229" s="32" t="str">
        <f t="shared" si="6"/>
        <v/>
      </c>
      <c r="L229" s="31" t="str">
        <f t="shared" si="7"/>
        <v/>
      </c>
      <c r="M229" s="65" t="str">
        <f>IF($C229="","",IFERROR(IF(INDEX('Прайс-лист_Usystems'!$V:$V,MATCH($C229+0,'Прайс-лист_Usystems'!$D:$D,0))=0,"",INDEX('Прайс-лист_Usystems'!$V:$V,MATCH($C229+0,'Прайс-лист_Usystems'!$D:$D,0))*$H229),""))</f>
        <v/>
      </c>
      <c r="N229" s="65" t="str">
        <f>IF($C229="","",IFERROR(IF(INDEX('Прайс-лист_Usystems'!$W:$W,MATCH($C229+0,'Прайс-лист_Usystems'!$D:$D,0))=0,"",INDEX('Прайс-лист_Usystems'!$W:$W,MATCH($C229+0,'Прайс-лист_Usystems'!$D:$D,0))*$H229),""))</f>
        <v/>
      </c>
    </row>
    <row r="230" spans="2:14" x14ac:dyDescent="0.5">
      <c r="B230" s="35"/>
      <c r="C230" s="40" t="str" cm="1">
        <f t="array" ref="C230">IF($B230="","",IFERROR(IFERROR(_xlfn.SWITCH(INDEX('Прайс-лист_Usystems'!$R:$R,MATCH($B230+0,'Прайс-лист_Usystems'!$D:$D,0)),"Регулярный ассортимент",B230,"Под заказ",B230,"Ограниченно доступен в пределах складских остатков",B230,IFERROR(INDEX('Прайс-лист_Usystems'!D:D,MATCH("*"&amp;B230+0&amp;"*",'Прайс-лист_Usystems'!S:S,0)),INDEX('Прайс-лист_Usystems'!D:D,MATCH(B230+0,'Прайс-лист_Usystems'!S:S,0)))),IFERROR(INDEX('Прайс-лист_Usystems'!D:D,MATCH("*"&amp;B230+0&amp;"*",'Прайс-лист_Usystems'!S:S,0)),INDEX('Прайс-лист_Usystems'!D:D,MATCH(B230+0,'Прайс-лист_Usystems'!S:S,0)))),""))</f>
        <v/>
      </c>
      <c r="D230" s="28" t="str">
        <f>IF($C230="","",IFERROR(INDEX('Прайс-лист_Usystems'!$E:$E,MATCH($C230+0,'Прайс-лист_Usystems'!$D:$D,0)),""))</f>
        <v/>
      </c>
      <c r="E230" s="28" t="str">
        <f>IF($C230="","",IFERROR(INDEX('Прайс-лист_Usystems'!$F:$F,MATCH($C230+0,'Прайс-лист_Usystems'!$D:$D,0)),""))</f>
        <v/>
      </c>
      <c r="F230" s="29" t="str">
        <f>IF($C230="","",IFERROR(INDEX('Прайс-лист_Usystems'!$I:$I,MATCH($C230+0,'Прайс-лист_Usystems'!$D:$D,0)),""))</f>
        <v/>
      </c>
      <c r="G230" s="34"/>
      <c r="H230" s="29" t="str">
        <f>IF($C230="","",IFERROR(ROUNDUP(G230/INDEX('Прайс-лист_Usystems'!$X:$X,MATCH($C230+0,'Прайс-лист_Usystems'!$D:$D,0)),0)*INDEX('Прайс-лист_Usystems'!$X:$X,MATCH($C230+0,'Прайс-лист_Usystems'!$D:$D,0)),""))</f>
        <v/>
      </c>
      <c r="I230" s="62" t="str">
        <f>IF($C230="","",IFERROR(INDEX('Прайс-лист_Usystems'!$K:$K,MATCH($C230+0,'Прайс-лист_Usystems'!$D:$D,0)),""))</f>
        <v/>
      </c>
      <c r="J230" s="33"/>
      <c r="K230" s="32" t="str">
        <f t="shared" si="6"/>
        <v/>
      </c>
      <c r="L230" s="31" t="str">
        <f t="shared" si="7"/>
        <v/>
      </c>
      <c r="M230" s="65" t="str">
        <f>IF($C230="","",IFERROR(IF(INDEX('Прайс-лист_Usystems'!$V:$V,MATCH($C230+0,'Прайс-лист_Usystems'!$D:$D,0))=0,"",INDEX('Прайс-лист_Usystems'!$V:$V,MATCH($C230+0,'Прайс-лист_Usystems'!$D:$D,0))*$H230),""))</f>
        <v/>
      </c>
      <c r="N230" s="65" t="str">
        <f>IF($C230="","",IFERROR(IF(INDEX('Прайс-лист_Usystems'!$W:$W,MATCH($C230+0,'Прайс-лист_Usystems'!$D:$D,0))=0,"",INDEX('Прайс-лист_Usystems'!$W:$W,MATCH($C230+0,'Прайс-лист_Usystems'!$D:$D,0))*$H230),""))</f>
        <v/>
      </c>
    </row>
    <row r="231" spans="2:14" x14ac:dyDescent="0.5">
      <c r="B231" s="35"/>
      <c r="C231" s="40" t="str" cm="1">
        <f t="array" ref="C231">IF($B231="","",IFERROR(IFERROR(_xlfn.SWITCH(INDEX('Прайс-лист_Usystems'!$R:$R,MATCH($B231+0,'Прайс-лист_Usystems'!$D:$D,0)),"Регулярный ассортимент",B231,"Под заказ",B231,"Ограниченно доступен в пределах складских остатков",B231,IFERROR(INDEX('Прайс-лист_Usystems'!D:D,MATCH("*"&amp;B231+0&amp;"*",'Прайс-лист_Usystems'!S:S,0)),INDEX('Прайс-лист_Usystems'!D:D,MATCH(B231+0,'Прайс-лист_Usystems'!S:S,0)))),IFERROR(INDEX('Прайс-лист_Usystems'!D:D,MATCH("*"&amp;B231+0&amp;"*",'Прайс-лист_Usystems'!S:S,0)),INDEX('Прайс-лист_Usystems'!D:D,MATCH(B231+0,'Прайс-лист_Usystems'!S:S,0)))),""))</f>
        <v/>
      </c>
      <c r="D231" s="28" t="str">
        <f>IF($C231="","",IFERROR(INDEX('Прайс-лист_Usystems'!$E:$E,MATCH($C231+0,'Прайс-лист_Usystems'!$D:$D,0)),""))</f>
        <v/>
      </c>
      <c r="E231" s="28" t="str">
        <f>IF($C231="","",IFERROR(INDEX('Прайс-лист_Usystems'!$F:$F,MATCH($C231+0,'Прайс-лист_Usystems'!$D:$D,0)),""))</f>
        <v/>
      </c>
      <c r="F231" s="29" t="str">
        <f>IF($C231="","",IFERROR(INDEX('Прайс-лист_Usystems'!$I:$I,MATCH($C231+0,'Прайс-лист_Usystems'!$D:$D,0)),""))</f>
        <v/>
      </c>
      <c r="G231" s="34"/>
      <c r="H231" s="29" t="str">
        <f>IF($C231="","",IFERROR(ROUNDUP(G231/INDEX('Прайс-лист_Usystems'!$X:$X,MATCH($C231+0,'Прайс-лист_Usystems'!$D:$D,0)),0)*INDEX('Прайс-лист_Usystems'!$X:$X,MATCH($C231+0,'Прайс-лист_Usystems'!$D:$D,0)),""))</f>
        <v/>
      </c>
      <c r="I231" s="62" t="str">
        <f>IF($C231="","",IFERROR(INDEX('Прайс-лист_Usystems'!$K:$K,MATCH($C231+0,'Прайс-лист_Usystems'!$D:$D,0)),""))</f>
        <v/>
      </c>
      <c r="J231" s="33"/>
      <c r="K231" s="32" t="str">
        <f t="shared" si="6"/>
        <v/>
      </c>
      <c r="L231" s="31" t="str">
        <f t="shared" si="7"/>
        <v/>
      </c>
      <c r="M231" s="65" t="str">
        <f>IF($C231="","",IFERROR(IF(INDEX('Прайс-лист_Usystems'!$V:$V,MATCH($C231+0,'Прайс-лист_Usystems'!$D:$D,0))=0,"",INDEX('Прайс-лист_Usystems'!$V:$V,MATCH($C231+0,'Прайс-лист_Usystems'!$D:$D,0))*$H231),""))</f>
        <v/>
      </c>
      <c r="N231" s="65" t="str">
        <f>IF($C231="","",IFERROR(IF(INDEX('Прайс-лист_Usystems'!$W:$W,MATCH($C231+0,'Прайс-лист_Usystems'!$D:$D,0))=0,"",INDEX('Прайс-лист_Usystems'!$W:$W,MATCH($C231+0,'Прайс-лист_Usystems'!$D:$D,0))*$H231),""))</f>
        <v/>
      </c>
    </row>
    <row r="232" spans="2:14" x14ac:dyDescent="0.5">
      <c r="B232" s="35"/>
      <c r="C232" s="40" t="str" cm="1">
        <f t="array" ref="C232">IF($B232="","",IFERROR(IFERROR(_xlfn.SWITCH(INDEX('Прайс-лист_Usystems'!$R:$R,MATCH($B232+0,'Прайс-лист_Usystems'!$D:$D,0)),"Регулярный ассортимент",B232,"Под заказ",B232,"Ограниченно доступен в пределах складских остатков",B232,IFERROR(INDEX('Прайс-лист_Usystems'!D:D,MATCH("*"&amp;B232+0&amp;"*",'Прайс-лист_Usystems'!S:S,0)),INDEX('Прайс-лист_Usystems'!D:D,MATCH(B232+0,'Прайс-лист_Usystems'!S:S,0)))),IFERROR(INDEX('Прайс-лист_Usystems'!D:D,MATCH("*"&amp;B232+0&amp;"*",'Прайс-лист_Usystems'!S:S,0)),INDEX('Прайс-лист_Usystems'!D:D,MATCH(B232+0,'Прайс-лист_Usystems'!S:S,0)))),""))</f>
        <v/>
      </c>
      <c r="D232" s="28" t="str">
        <f>IF($C232="","",IFERROR(INDEX('Прайс-лист_Usystems'!$E:$E,MATCH($C232+0,'Прайс-лист_Usystems'!$D:$D,0)),""))</f>
        <v/>
      </c>
      <c r="E232" s="28" t="str">
        <f>IF($C232="","",IFERROR(INDEX('Прайс-лист_Usystems'!$F:$F,MATCH($C232+0,'Прайс-лист_Usystems'!$D:$D,0)),""))</f>
        <v/>
      </c>
      <c r="F232" s="29" t="str">
        <f>IF($C232="","",IFERROR(INDEX('Прайс-лист_Usystems'!$I:$I,MATCH($C232+0,'Прайс-лист_Usystems'!$D:$D,0)),""))</f>
        <v/>
      </c>
      <c r="G232" s="34"/>
      <c r="H232" s="29" t="str">
        <f>IF($C232="","",IFERROR(ROUNDUP(G232/INDEX('Прайс-лист_Usystems'!$X:$X,MATCH($C232+0,'Прайс-лист_Usystems'!$D:$D,0)),0)*INDEX('Прайс-лист_Usystems'!$X:$X,MATCH($C232+0,'Прайс-лист_Usystems'!$D:$D,0)),""))</f>
        <v/>
      </c>
      <c r="I232" s="62" t="str">
        <f>IF($C232="","",IFERROR(INDEX('Прайс-лист_Usystems'!$K:$K,MATCH($C232+0,'Прайс-лист_Usystems'!$D:$D,0)),""))</f>
        <v/>
      </c>
      <c r="J232" s="33"/>
      <c r="K232" s="32" t="str">
        <f t="shared" si="6"/>
        <v/>
      </c>
      <c r="L232" s="31" t="str">
        <f t="shared" si="7"/>
        <v/>
      </c>
      <c r="M232" s="65" t="str">
        <f>IF($C232="","",IFERROR(IF(INDEX('Прайс-лист_Usystems'!$V:$V,MATCH($C232+0,'Прайс-лист_Usystems'!$D:$D,0))=0,"",INDEX('Прайс-лист_Usystems'!$V:$V,MATCH($C232+0,'Прайс-лист_Usystems'!$D:$D,0))*$H232),""))</f>
        <v/>
      </c>
      <c r="N232" s="65" t="str">
        <f>IF($C232="","",IFERROR(IF(INDEX('Прайс-лист_Usystems'!$W:$W,MATCH($C232+0,'Прайс-лист_Usystems'!$D:$D,0))=0,"",INDEX('Прайс-лист_Usystems'!$W:$W,MATCH($C232+0,'Прайс-лист_Usystems'!$D:$D,0))*$H232),""))</f>
        <v/>
      </c>
    </row>
    <row r="233" spans="2:14" x14ac:dyDescent="0.5">
      <c r="B233" s="35"/>
      <c r="C233" s="40" t="str" cm="1">
        <f t="array" ref="C233">IF($B233="","",IFERROR(IFERROR(_xlfn.SWITCH(INDEX('Прайс-лист_Usystems'!$R:$R,MATCH($B233+0,'Прайс-лист_Usystems'!$D:$D,0)),"Регулярный ассортимент",B233,"Под заказ",B233,"Ограниченно доступен в пределах складских остатков",B233,IFERROR(INDEX('Прайс-лист_Usystems'!D:D,MATCH("*"&amp;B233+0&amp;"*",'Прайс-лист_Usystems'!S:S,0)),INDEX('Прайс-лист_Usystems'!D:D,MATCH(B233+0,'Прайс-лист_Usystems'!S:S,0)))),IFERROR(INDEX('Прайс-лист_Usystems'!D:D,MATCH("*"&amp;B233+0&amp;"*",'Прайс-лист_Usystems'!S:S,0)),INDEX('Прайс-лист_Usystems'!D:D,MATCH(B233+0,'Прайс-лист_Usystems'!S:S,0)))),""))</f>
        <v/>
      </c>
      <c r="D233" s="28" t="str">
        <f>IF($C233="","",IFERROR(INDEX('Прайс-лист_Usystems'!$E:$E,MATCH($C233+0,'Прайс-лист_Usystems'!$D:$D,0)),""))</f>
        <v/>
      </c>
      <c r="E233" s="28" t="str">
        <f>IF($C233="","",IFERROR(INDEX('Прайс-лист_Usystems'!$F:$F,MATCH($C233+0,'Прайс-лист_Usystems'!$D:$D,0)),""))</f>
        <v/>
      </c>
      <c r="F233" s="29" t="str">
        <f>IF($C233="","",IFERROR(INDEX('Прайс-лист_Usystems'!$I:$I,MATCH($C233+0,'Прайс-лист_Usystems'!$D:$D,0)),""))</f>
        <v/>
      </c>
      <c r="G233" s="34"/>
      <c r="H233" s="29" t="str">
        <f>IF($C233="","",IFERROR(ROUNDUP(G233/INDEX('Прайс-лист_Usystems'!$X:$X,MATCH($C233+0,'Прайс-лист_Usystems'!$D:$D,0)),0)*INDEX('Прайс-лист_Usystems'!$X:$X,MATCH($C233+0,'Прайс-лист_Usystems'!$D:$D,0)),""))</f>
        <v/>
      </c>
      <c r="I233" s="62" t="str">
        <f>IF($C233="","",IFERROR(INDEX('Прайс-лист_Usystems'!$K:$K,MATCH($C233+0,'Прайс-лист_Usystems'!$D:$D,0)),""))</f>
        <v/>
      </c>
      <c r="J233" s="33"/>
      <c r="K233" s="32" t="str">
        <f t="shared" si="6"/>
        <v/>
      </c>
      <c r="L233" s="31" t="str">
        <f t="shared" si="7"/>
        <v/>
      </c>
      <c r="M233" s="65" t="str">
        <f>IF($C233="","",IFERROR(IF(INDEX('Прайс-лист_Usystems'!$V:$V,MATCH($C233+0,'Прайс-лист_Usystems'!$D:$D,0))=0,"",INDEX('Прайс-лист_Usystems'!$V:$V,MATCH($C233+0,'Прайс-лист_Usystems'!$D:$D,0))*$H233),""))</f>
        <v/>
      </c>
      <c r="N233" s="65" t="str">
        <f>IF($C233="","",IFERROR(IF(INDEX('Прайс-лист_Usystems'!$W:$W,MATCH($C233+0,'Прайс-лист_Usystems'!$D:$D,0))=0,"",INDEX('Прайс-лист_Usystems'!$W:$W,MATCH($C233+0,'Прайс-лист_Usystems'!$D:$D,0))*$H233),""))</f>
        <v/>
      </c>
    </row>
    <row r="234" spans="2:14" x14ac:dyDescent="0.5">
      <c r="B234" s="35"/>
      <c r="C234" s="40" t="str" cm="1">
        <f t="array" ref="C234">IF($B234="","",IFERROR(IFERROR(_xlfn.SWITCH(INDEX('Прайс-лист_Usystems'!$R:$R,MATCH($B234+0,'Прайс-лист_Usystems'!$D:$D,0)),"Регулярный ассортимент",B234,"Под заказ",B234,"Ограниченно доступен в пределах складских остатков",B234,IFERROR(INDEX('Прайс-лист_Usystems'!D:D,MATCH("*"&amp;B234+0&amp;"*",'Прайс-лист_Usystems'!S:S,0)),INDEX('Прайс-лист_Usystems'!D:D,MATCH(B234+0,'Прайс-лист_Usystems'!S:S,0)))),IFERROR(INDEX('Прайс-лист_Usystems'!D:D,MATCH("*"&amp;B234+0&amp;"*",'Прайс-лист_Usystems'!S:S,0)),INDEX('Прайс-лист_Usystems'!D:D,MATCH(B234+0,'Прайс-лист_Usystems'!S:S,0)))),""))</f>
        <v/>
      </c>
      <c r="D234" s="28" t="str">
        <f>IF($C234="","",IFERROR(INDEX('Прайс-лист_Usystems'!$E:$E,MATCH($C234+0,'Прайс-лист_Usystems'!$D:$D,0)),""))</f>
        <v/>
      </c>
      <c r="E234" s="28" t="str">
        <f>IF($C234="","",IFERROR(INDEX('Прайс-лист_Usystems'!$F:$F,MATCH($C234+0,'Прайс-лист_Usystems'!$D:$D,0)),""))</f>
        <v/>
      </c>
      <c r="F234" s="29" t="str">
        <f>IF($C234="","",IFERROR(INDEX('Прайс-лист_Usystems'!$I:$I,MATCH($C234+0,'Прайс-лист_Usystems'!$D:$D,0)),""))</f>
        <v/>
      </c>
      <c r="G234" s="34"/>
      <c r="H234" s="29" t="str">
        <f>IF($C234="","",IFERROR(ROUNDUP(G234/INDEX('Прайс-лист_Usystems'!$X:$X,MATCH($C234+0,'Прайс-лист_Usystems'!$D:$D,0)),0)*INDEX('Прайс-лист_Usystems'!$X:$X,MATCH($C234+0,'Прайс-лист_Usystems'!$D:$D,0)),""))</f>
        <v/>
      </c>
      <c r="I234" s="62" t="str">
        <f>IF($C234="","",IFERROR(INDEX('Прайс-лист_Usystems'!$K:$K,MATCH($C234+0,'Прайс-лист_Usystems'!$D:$D,0)),""))</f>
        <v/>
      </c>
      <c r="J234" s="33"/>
      <c r="K234" s="32" t="str">
        <f t="shared" si="6"/>
        <v/>
      </c>
      <c r="L234" s="31" t="str">
        <f t="shared" si="7"/>
        <v/>
      </c>
      <c r="M234" s="65" t="str">
        <f>IF($C234="","",IFERROR(IF(INDEX('Прайс-лист_Usystems'!$V:$V,MATCH($C234+0,'Прайс-лист_Usystems'!$D:$D,0))=0,"",INDEX('Прайс-лист_Usystems'!$V:$V,MATCH($C234+0,'Прайс-лист_Usystems'!$D:$D,0))*$H234),""))</f>
        <v/>
      </c>
      <c r="N234" s="65" t="str">
        <f>IF($C234="","",IFERROR(IF(INDEX('Прайс-лист_Usystems'!$W:$W,MATCH($C234+0,'Прайс-лист_Usystems'!$D:$D,0))=0,"",INDEX('Прайс-лист_Usystems'!$W:$W,MATCH($C234+0,'Прайс-лист_Usystems'!$D:$D,0))*$H234),""))</f>
        <v/>
      </c>
    </row>
    <row r="235" spans="2:14" x14ac:dyDescent="0.5">
      <c r="B235" s="35"/>
      <c r="C235" s="40" t="str" cm="1">
        <f t="array" ref="C235">IF($B235="","",IFERROR(IFERROR(_xlfn.SWITCH(INDEX('Прайс-лист_Usystems'!$R:$R,MATCH($B235+0,'Прайс-лист_Usystems'!$D:$D,0)),"Регулярный ассортимент",B235,"Под заказ",B235,"Ограниченно доступен в пределах складских остатков",B235,IFERROR(INDEX('Прайс-лист_Usystems'!D:D,MATCH("*"&amp;B235+0&amp;"*",'Прайс-лист_Usystems'!S:S,0)),INDEX('Прайс-лист_Usystems'!D:D,MATCH(B235+0,'Прайс-лист_Usystems'!S:S,0)))),IFERROR(INDEX('Прайс-лист_Usystems'!D:D,MATCH("*"&amp;B235+0&amp;"*",'Прайс-лист_Usystems'!S:S,0)),INDEX('Прайс-лист_Usystems'!D:D,MATCH(B235+0,'Прайс-лист_Usystems'!S:S,0)))),""))</f>
        <v/>
      </c>
      <c r="D235" s="28" t="str">
        <f>IF($C235="","",IFERROR(INDEX('Прайс-лист_Usystems'!$E:$E,MATCH($C235+0,'Прайс-лист_Usystems'!$D:$D,0)),""))</f>
        <v/>
      </c>
      <c r="E235" s="28" t="str">
        <f>IF($C235="","",IFERROR(INDEX('Прайс-лист_Usystems'!$F:$F,MATCH($C235+0,'Прайс-лист_Usystems'!$D:$D,0)),""))</f>
        <v/>
      </c>
      <c r="F235" s="29" t="str">
        <f>IF($C235="","",IFERROR(INDEX('Прайс-лист_Usystems'!$I:$I,MATCH($C235+0,'Прайс-лист_Usystems'!$D:$D,0)),""))</f>
        <v/>
      </c>
      <c r="G235" s="34"/>
      <c r="H235" s="29" t="str">
        <f>IF($C235="","",IFERROR(ROUNDUP(G235/INDEX('Прайс-лист_Usystems'!$X:$X,MATCH($C235+0,'Прайс-лист_Usystems'!$D:$D,0)),0)*INDEX('Прайс-лист_Usystems'!$X:$X,MATCH($C235+0,'Прайс-лист_Usystems'!$D:$D,0)),""))</f>
        <v/>
      </c>
      <c r="I235" s="62" t="str">
        <f>IF($C235="","",IFERROR(INDEX('Прайс-лист_Usystems'!$K:$K,MATCH($C235+0,'Прайс-лист_Usystems'!$D:$D,0)),""))</f>
        <v/>
      </c>
      <c r="J235" s="33"/>
      <c r="K235" s="32" t="str">
        <f t="shared" si="6"/>
        <v/>
      </c>
      <c r="L235" s="31" t="str">
        <f t="shared" si="7"/>
        <v/>
      </c>
      <c r="M235" s="65" t="str">
        <f>IF($C235="","",IFERROR(IF(INDEX('Прайс-лист_Usystems'!$V:$V,MATCH($C235+0,'Прайс-лист_Usystems'!$D:$D,0))=0,"",INDEX('Прайс-лист_Usystems'!$V:$V,MATCH($C235+0,'Прайс-лист_Usystems'!$D:$D,0))*$H235),""))</f>
        <v/>
      </c>
      <c r="N235" s="65" t="str">
        <f>IF($C235="","",IFERROR(IF(INDEX('Прайс-лист_Usystems'!$W:$W,MATCH($C235+0,'Прайс-лист_Usystems'!$D:$D,0))=0,"",INDEX('Прайс-лист_Usystems'!$W:$W,MATCH($C235+0,'Прайс-лист_Usystems'!$D:$D,0))*$H235),""))</f>
        <v/>
      </c>
    </row>
    <row r="236" spans="2:14" x14ac:dyDescent="0.5">
      <c r="B236" s="35"/>
      <c r="C236" s="40" t="str" cm="1">
        <f t="array" ref="C236">IF($B236="","",IFERROR(IFERROR(_xlfn.SWITCH(INDEX('Прайс-лист_Usystems'!$R:$R,MATCH($B236+0,'Прайс-лист_Usystems'!$D:$D,0)),"Регулярный ассортимент",B236,"Под заказ",B236,"Ограниченно доступен в пределах складских остатков",B236,IFERROR(INDEX('Прайс-лист_Usystems'!D:D,MATCH("*"&amp;B236+0&amp;"*",'Прайс-лист_Usystems'!S:S,0)),INDEX('Прайс-лист_Usystems'!D:D,MATCH(B236+0,'Прайс-лист_Usystems'!S:S,0)))),IFERROR(INDEX('Прайс-лист_Usystems'!D:D,MATCH("*"&amp;B236+0&amp;"*",'Прайс-лист_Usystems'!S:S,0)),INDEX('Прайс-лист_Usystems'!D:D,MATCH(B236+0,'Прайс-лист_Usystems'!S:S,0)))),""))</f>
        <v/>
      </c>
      <c r="D236" s="28" t="str">
        <f>IF($C236="","",IFERROR(INDEX('Прайс-лист_Usystems'!$E:$E,MATCH($C236+0,'Прайс-лист_Usystems'!$D:$D,0)),""))</f>
        <v/>
      </c>
      <c r="E236" s="28" t="str">
        <f>IF($C236="","",IFERROR(INDEX('Прайс-лист_Usystems'!$F:$F,MATCH($C236+0,'Прайс-лист_Usystems'!$D:$D,0)),""))</f>
        <v/>
      </c>
      <c r="F236" s="29" t="str">
        <f>IF($C236="","",IFERROR(INDEX('Прайс-лист_Usystems'!$I:$I,MATCH($C236+0,'Прайс-лист_Usystems'!$D:$D,0)),""))</f>
        <v/>
      </c>
      <c r="G236" s="34"/>
      <c r="H236" s="29" t="str">
        <f>IF($C236="","",IFERROR(ROUNDUP(G236/INDEX('Прайс-лист_Usystems'!$X:$X,MATCH($C236+0,'Прайс-лист_Usystems'!$D:$D,0)),0)*INDEX('Прайс-лист_Usystems'!$X:$X,MATCH($C236+0,'Прайс-лист_Usystems'!$D:$D,0)),""))</f>
        <v/>
      </c>
      <c r="I236" s="62" t="str">
        <f>IF($C236="","",IFERROR(INDEX('Прайс-лист_Usystems'!$K:$K,MATCH($C236+0,'Прайс-лист_Usystems'!$D:$D,0)),""))</f>
        <v/>
      </c>
      <c r="J236" s="33"/>
      <c r="K236" s="32" t="str">
        <f t="shared" si="6"/>
        <v/>
      </c>
      <c r="L236" s="31" t="str">
        <f t="shared" si="7"/>
        <v/>
      </c>
      <c r="M236" s="65" t="str">
        <f>IF($C236="","",IFERROR(IF(INDEX('Прайс-лист_Usystems'!$V:$V,MATCH($C236+0,'Прайс-лист_Usystems'!$D:$D,0))=0,"",INDEX('Прайс-лист_Usystems'!$V:$V,MATCH($C236+0,'Прайс-лист_Usystems'!$D:$D,0))*$H236),""))</f>
        <v/>
      </c>
      <c r="N236" s="65" t="str">
        <f>IF($C236="","",IFERROR(IF(INDEX('Прайс-лист_Usystems'!$W:$W,MATCH($C236+0,'Прайс-лист_Usystems'!$D:$D,0))=0,"",INDEX('Прайс-лист_Usystems'!$W:$W,MATCH($C236+0,'Прайс-лист_Usystems'!$D:$D,0))*$H236),""))</f>
        <v/>
      </c>
    </row>
    <row r="237" spans="2:14" x14ac:dyDescent="0.5">
      <c r="B237" s="35"/>
      <c r="C237" s="40" t="str" cm="1">
        <f t="array" ref="C237">IF($B237="","",IFERROR(IFERROR(_xlfn.SWITCH(INDEX('Прайс-лист_Usystems'!$R:$R,MATCH($B237+0,'Прайс-лист_Usystems'!$D:$D,0)),"Регулярный ассортимент",B237,"Под заказ",B237,"Ограниченно доступен в пределах складских остатков",B237,IFERROR(INDEX('Прайс-лист_Usystems'!D:D,MATCH("*"&amp;B237+0&amp;"*",'Прайс-лист_Usystems'!S:S,0)),INDEX('Прайс-лист_Usystems'!D:D,MATCH(B237+0,'Прайс-лист_Usystems'!S:S,0)))),IFERROR(INDEX('Прайс-лист_Usystems'!D:D,MATCH("*"&amp;B237+0&amp;"*",'Прайс-лист_Usystems'!S:S,0)),INDEX('Прайс-лист_Usystems'!D:D,MATCH(B237+0,'Прайс-лист_Usystems'!S:S,0)))),""))</f>
        <v/>
      </c>
      <c r="D237" s="28" t="str">
        <f>IF($C237="","",IFERROR(INDEX('Прайс-лист_Usystems'!$E:$E,MATCH($C237+0,'Прайс-лист_Usystems'!$D:$D,0)),""))</f>
        <v/>
      </c>
      <c r="E237" s="28" t="str">
        <f>IF($C237="","",IFERROR(INDEX('Прайс-лист_Usystems'!$F:$F,MATCH($C237+0,'Прайс-лист_Usystems'!$D:$D,0)),""))</f>
        <v/>
      </c>
      <c r="F237" s="29" t="str">
        <f>IF($C237="","",IFERROR(INDEX('Прайс-лист_Usystems'!$I:$I,MATCH($C237+0,'Прайс-лист_Usystems'!$D:$D,0)),""))</f>
        <v/>
      </c>
      <c r="G237" s="34"/>
      <c r="H237" s="29" t="str">
        <f>IF($C237="","",IFERROR(ROUNDUP(G237/INDEX('Прайс-лист_Usystems'!$X:$X,MATCH($C237+0,'Прайс-лист_Usystems'!$D:$D,0)),0)*INDEX('Прайс-лист_Usystems'!$X:$X,MATCH($C237+0,'Прайс-лист_Usystems'!$D:$D,0)),""))</f>
        <v/>
      </c>
      <c r="I237" s="62" t="str">
        <f>IF($C237="","",IFERROR(INDEX('Прайс-лист_Usystems'!$K:$K,MATCH($C237+0,'Прайс-лист_Usystems'!$D:$D,0)),""))</f>
        <v/>
      </c>
      <c r="J237" s="33"/>
      <c r="K237" s="32" t="str">
        <f t="shared" si="6"/>
        <v/>
      </c>
      <c r="L237" s="31" t="str">
        <f t="shared" si="7"/>
        <v/>
      </c>
      <c r="M237" s="65" t="str">
        <f>IF($C237="","",IFERROR(IF(INDEX('Прайс-лист_Usystems'!$V:$V,MATCH($C237+0,'Прайс-лист_Usystems'!$D:$D,0))=0,"",INDEX('Прайс-лист_Usystems'!$V:$V,MATCH($C237+0,'Прайс-лист_Usystems'!$D:$D,0))*$H237),""))</f>
        <v/>
      </c>
      <c r="N237" s="65" t="str">
        <f>IF($C237="","",IFERROR(IF(INDEX('Прайс-лист_Usystems'!$W:$W,MATCH($C237+0,'Прайс-лист_Usystems'!$D:$D,0))=0,"",INDEX('Прайс-лист_Usystems'!$W:$W,MATCH($C237+0,'Прайс-лист_Usystems'!$D:$D,0))*$H237),""))</f>
        <v/>
      </c>
    </row>
    <row r="238" spans="2:14" x14ac:dyDescent="0.5">
      <c r="B238" s="35"/>
      <c r="C238" s="40" t="str" cm="1">
        <f t="array" ref="C238">IF($B238="","",IFERROR(IFERROR(_xlfn.SWITCH(INDEX('Прайс-лист_Usystems'!$R:$R,MATCH($B238+0,'Прайс-лист_Usystems'!$D:$D,0)),"Регулярный ассортимент",B238,"Под заказ",B238,"Ограниченно доступен в пределах складских остатков",B238,IFERROR(INDEX('Прайс-лист_Usystems'!D:D,MATCH("*"&amp;B238+0&amp;"*",'Прайс-лист_Usystems'!S:S,0)),INDEX('Прайс-лист_Usystems'!D:D,MATCH(B238+0,'Прайс-лист_Usystems'!S:S,0)))),IFERROR(INDEX('Прайс-лист_Usystems'!D:D,MATCH("*"&amp;B238+0&amp;"*",'Прайс-лист_Usystems'!S:S,0)),INDEX('Прайс-лист_Usystems'!D:D,MATCH(B238+0,'Прайс-лист_Usystems'!S:S,0)))),""))</f>
        <v/>
      </c>
      <c r="D238" s="28" t="str">
        <f>IF($C238="","",IFERROR(INDEX('Прайс-лист_Usystems'!$E:$E,MATCH($C238+0,'Прайс-лист_Usystems'!$D:$D,0)),""))</f>
        <v/>
      </c>
      <c r="E238" s="28" t="str">
        <f>IF($C238="","",IFERROR(INDEX('Прайс-лист_Usystems'!$F:$F,MATCH($C238+0,'Прайс-лист_Usystems'!$D:$D,0)),""))</f>
        <v/>
      </c>
      <c r="F238" s="29" t="str">
        <f>IF($C238="","",IFERROR(INDEX('Прайс-лист_Usystems'!$I:$I,MATCH($C238+0,'Прайс-лист_Usystems'!$D:$D,0)),""))</f>
        <v/>
      </c>
      <c r="G238" s="34"/>
      <c r="H238" s="29" t="str">
        <f>IF($C238="","",IFERROR(ROUNDUP(G238/INDEX('Прайс-лист_Usystems'!$X:$X,MATCH($C238+0,'Прайс-лист_Usystems'!$D:$D,0)),0)*INDEX('Прайс-лист_Usystems'!$X:$X,MATCH($C238+0,'Прайс-лист_Usystems'!$D:$D,0)),""))</f>
        <v/>
      </c>
      <c r="I238" s="62" t="str">
        <f>IF($C238="","",IFERROR(INDEX('Прайс-лист_Usystems'!$K:$K,MATCH($C238+0,'Прайс-лист_Usystems'!$D:$D,0)),""))</f>
        <v/>
      </c>
      <c r="J238" s="33"/>
      <c r="K238" s="32" t="str">
        <f t="shared" si="6"/>
        <v/>
      </c>
      <c r="L238" s="31" t="str">
        <f t="shared" si="7"/>
        <v/>
      </c>
      <c r="M238" s="65" t="str">
        <f>IF($C238="","",IFERROR(IF(INDEX('Прайс-лист_Usystems'!$V:$V,MATCH($C238+0,'Прайс-лист_Usystems'!$D:$D,0))=0,"",INDEX('Прайс-лист_Usystems'!$V:$V,MATCH($C238+0,'Прайс-лист_Usystems'!$D:$D,0))*$H238),""))</f>
        <v/>
      </c>
      <c r="N238" s="65" t="str">
        <f>IF($C238="","",IFERROR(IF(INDEX('Прайс-лист_Usystems'!$W:$W,MATCH($C238+0,'Прайс-лист_Usystems'!$D:$D,0))=0,"",INDEX('Прайс-лист_Usystems'!$W:$W,MATCH($C238+0,'Прайс-лист_Usystems'!$D:$D,0))*$H238),""))</f>
        <v/>
      </c>
    </row>
    <row r="239" spans="2:14" x14ac:dyDescent="0.5">
      <c r="B239" s="35"/>
      <c r="C239" s="40" t="str" cm="1">
        <f t="array" ref="C239">IF($B239="","",IFERROR(IFERROR(_xlfn.SWITCH(INDEX('Прайс-лист_Usystems'!$R:$R,MATCH($B239+0,'Прайс-лист_Usystems'!$D:$D,0)),"Регулярный ассортимент",B239,"Под заказ",B239,"Ограниченно доступен в пределах складских остатков",B239,IFERROR(INDEX('Прайс-лист_Usystems'!D:D,MATCH("*"&amp;B239+0&amp;"*",'Прайс-лист_Usystems'!S:S,0)),INDEX('Прайс-лист_Usystems'!D:D,MATCH(B239+0,'Прайс-лист_Usystems'!S:S,0)))),IFERROR(INDEX('Прайс-лист_Usystems'!D:D,MATCH("*"&amp;B239+0&amp;"*",'Прайс-лист_Usystems'!S:S,0)),INDEX('Прайс-лист_Usystems'!D:D,MATCH(B239+0,'Прайс-лист_Usystems'!S:S,0)))),""))</f>
        <v/>
      </c>
      <c r="D239" s="28" t="str">
        <f>IF($C239="","",IFERROR(INDEX('Прайс-лист_Usystems'!$E:$E,MATCH($C239+0,'Прайс-лист_Usystems'!$D:$D,0)),""))</f>
        <v/>
      </c>
      <c r="E239" s="28" t="str">
        <f>IF($C239="","",IFERROR(INDEX('Прайс-лист_Usystems'!$F:$F,MATCH($C239+0,'Прайс-лист_Usystems'!$D:$D,0)),""))</f>
        <v/>
      </c>
      <c r="F239" s="29" t="str">
        <f>IF($C239="","",IFERROR(INDEX('Прайс-лист_Usystems'!$I:$I,MATCH($C239+0,'Прайс-лист_Usystems'!$D:$D,0)),""))</f>
        <v/>
      </c>
      <c r="G239" s="34"/>
      <c r="H239" s="29" t="str">
        <f>IF($C239="","",IFERROR(ROUNDUP(G239/INDEX('Прайс-лист_Usystems'!$X:$X,MATCH($C239+0,'Прайс-лист_Usystems'!$D:$D,0)),0)*INDEX('Прайс-лист_Usystems'!$X:$X,MATCH($C239+0,'Прайс-лист_Usystems'!$D:$D,0)),""))</f>
        <v/>
      </c>
      <c r="I239" s="62" t="str">
        <f>IF($C239="","",IFERROR(INDEX('Прайс-лист_Usystems'!$K:$K,MATCH($C239+0,'Прайс-лист_Usystems'!$D:$D,0)),""))</f>
        <v/>
      </c>
      <c r="J239" s="33"/>
      <c r="K239" s="32" t="str">
        <f t="shared" si="6"/>
        <v/>
      </c>
      <c r="L239" s="31" t="str">
        <f t="shared" si="7"/>
        <v/>
      </c>
      <c r="M239" s="65" t="str">
        <f>IF($C239="","",IFERROR(IF(INDEX('Прайс-лист_Usystems'!$V:$V,MATCH($C239+0,'Прайс-лист_Usystems'!$D:$D,0))=0,"",INDEX('Прайс-лист_Usystems'!$V:$V,MATCH($C239+0,'Прайс-лист_Usystems'!$D:$D,0))*$H239),""))</f>
        <v/>
      </c>
      <c r="N239" s="65" t="str">
        <f>IF($C239="","",IFERROR(IF(INDEX('Прайс-лист_Usystems'!$W:$W,MATCH($C239+0,'Прайс-лист_Usystems'!$D:$D,0))=0,"",INDEX('Прайс-лист_Usystems'!$W:$W,MATCH($C239+0,'Прайс-лист_Usystems'!$D:$D,0))*$H239),""))</f>
        <v/>
      </c>
    </row>
    <row r="240" spans="2:14" x14ac:dyDescent="0.5">
      <c r="B240" s="35"/>
      <c r="C240" s="40" t="str" cm="1">
        <f t="array" ref="C240">IF($B240="","",IFERROR(IFERROR(_xlfn.SWITCH(INDEX('Прайс-лист_Usystems'!$R:$R,MATCH($B240+0,'Прайс-лист_Usystems'!$D:$D,0)),"Регулярный ассортимент",B240,"Под заказ",B240,"Ограниченно доступен в пределах складских остатков",B240,IFERROR(INDEX('Прайс-лист_Usystems'!D:D,MATCH("*"&amp;B240+0&amp;"*",'Прайс-лист_Usystems'!S:S,0)),INDEX('Прайс-лист_Usystems'!D:D,MATCH(B240+0,'Прайс-лист_Usystems'!S:S,0)))),IFERROR(INDEX('Прайс-лист_Usystems'!D:D,MATCH("*"&amp;B240+0&amp;"*",'Прайс-лист_Usystems'!S:S,0)),INDEX('Прайс-лист_Usystems'!D:D,MATCH(B240+0,'Прайс-лист_Usystems'!S:S,0)))),""))</f>
        <v/>
      </c>
      <c r="D240" s="28" t="str">
        <f>IF($C240="","",IFERROR(INDEX('Прайс-лист_Usystems'!$E:$E,MATCH($C240+0,'Прайс-лист_Usystems'!$D:$D,0)),""))</f>
        <v/>
      </c>
      <c r="E240" s="28" t="str">
        <f>IF($C240="","",IFERROR(INDEX('Прайс-лист_Usystems'!$F:$F,MATCH($C240+0,'Прайс-лист_Usystems'!$D:$D,0)),""))</f>
        <v/>
      </c>
      <c r="F240" s="29" t="str">
        <f>IF($C240="","",IFERROR(INDEX('Прайс-лист_Usystems'!$I:$I,MATCH($C240+0,'Прайс-лист_Usystems'!$D:$D,0)),""))</f>
        <v/>
      </c>
      <c r="G240" s="34"/>
      <c r="H240" s="29" t="str">
        <f>IF($C240="","",IFERROR(ROUNDUP(G240/INDEX('Прайс-лист_Usystems'!$X:$X,MATCH($C240+0,'Прайс-лист_Usystems'!$D:$D,0)),0)*INDEX('Прайс-лист_Usystems'!$X:$X,MATCH($C240+0,'Прайс-лист_Usystems'!$D:$D,0)),""))</f>
        <v/>
      </c>
      <c r="I240" s="62" t="str">
        <f>IF($C240="","",IFERROR(INDEX('Прайс-лист_Usystems'!$K:$K,MATCH($C240+0,'Прайс-лист_Usystems'!$D:$D,0)),""))</f>
        <v/>
      </c>
      <c r="J240" s="33"/>
      <c r="K240" s="32" t="str">
        <f t="shared" si="6"/>
        <v/>
      </c>
      <c r="L240" s="31" t="str">
        <f t="shared" si="7"/>
        <v/>
      </c>
      <c r="M240" s="65" t="str">
        <f>IF($C240="","",IFERROR(IF(INDEX('Прайс-лист_Usystems'!$V:$V,MATCH($C240+0,'Прайс-лист_Usystems'!$D:$D,0))=0,"",INDEX('Прайс-лист_Usystems'!$V:$V,MATCH($C240+0,'Прайс-лист_Usystems'!$D:$D,0))*$H240),""))</f>
        <v/>
      </c>
      <c r="N240" s="65" t="str">
        <f>IF($C240="","",IFERROR(IF(INDEX('Прайс-лист_Usystems'!$W:$W,MATCH($C240+0,'Прайс-лист_Usystems'!$D:$D,0))=0,"",INDEX('Прайс-лист_Usystems'!$W:$W,MATCH($C240+0,'Прайс-лист_Usystems'!$D:$D,0))*$H240),""))</f>
        <v/>
      </c>
    </row>
    <row r="241" spans="2:14" x14ac:dyDescent="0.5">
      <c r="B241" s="35"/>
      <c r="C241" s="40" t="str" cm="1">
        <f t="array" ref="C241">IF($B241="","",IFERROR(IFERROR(_xlfn.SWITCH(INDEX('Прайс-лист_Usystems'!$R:$R,MATCH($B241+0,'Прайс-лист_Usystems'!$D:$D,0)),"Регулярный ассортимент",B241,"Под заказ",B241,"Ограниченно доступен в пределах складских остатков",B241,IFERROR(INDEX('Прайс-лист_Usystems'!D:D,MATCH("*"&amp;B241+0&amp;"*",'Прайс-лист_Usystems'!S:S,0)),INDEX('Прайс-лист_Usystems'!D:D,MATCH(B241+0,'Прайс-лист_Usystems'!S:S,0)))),IFERROR(INDEX('Прайс-лист_Usystems'!D:D,MATCH("*"&amp;B241+0&amp;"*",'Прайс-лист_Usystems'!S:S,0)),INDEX('Прайс-лист_Usystems'!D:D,MATCH(B241+0,'Прайс-лист_Usystems'!S:S,0)))),""))</f>
        <v/>
      </c>
      <c r="D241" s="28" t="str">
        <f>IF($C241="","",IFERROR(INDEX('Прайс-лист_Usystems'!$E:$E,MATCH($C241+0,'Прайс-лист_Usystems'!$D:$D,0)),""))</f>
        <v/>
      </c>
      <c r="E241" s="28" t="str">
        <f>IF($C241="","",IFERROR(INDEX('Прайс-лист_Usystems'!$F:$F,MATCH($C241+0,'Прайс-лист_Usystems'!$D:$D,0)),""))</f>
        <v/>
      </c>
      <c r="F241" s="29" t="str">
        <f>IF($C241="","",IFERROR(INDEX('Прайс-лист_Usystems'!$I:$I,MATCH($C241+0,'Прайс-лист_Usystems'!$D:$D,0)),""))</f>
        <v/>
      </c>
      <c r="G241" s="34"/>
      <c r="H241" s="29" t="str">
        <f>IF($C241="","",IFERROR(ROUNDUP(G241/INDEX('Прайс-лист_Usystems'!$X:$X,MATCH($C241+0,'Прайс-лист_Usystems'!$D:$D,0)),0)*INDEX('Прайс-лист_Usystems'!$X:$X,MATCH($C241+0,'Прайс-лист_Usystems'!$D:$D,0)),""))</f>
        <v/>
      </c>
      <c r="I241" s="62" t="str">
        <f>IF($C241="","",IFERROR(INDEX('Прайс-лист_Usystems'!$K:$K,MATCH($C241+0,'Прайс-лист_Usystems'!$D:$D,0)),""))</f>
        <v/>
      </c>
      <c r="J241" s="33"/>
      <c r="K241" s="32" t="str">
        <f t="shared" si="6"/>
        <v/>
      </c>
      <c r="L241" s="31" t="str">
        <f t="shared" si="7"/>
        <v/>
      </c>
      <c r="M241" s="65" t="str">
        <f>IF($C241="","",IFERROR(IF(INDEX('Прайс-лист_Usystems'!$V:$V,MATCH($C241+0,'Прайс-лист_Usystems'!$D:$D,0))=0,"",INDEX('Прайс-лист_Usystems'!$V:$V,MATCH($C241+0,'Прайс-лист_Usystems'!$D:$D,0))*$H241),""))</f>
        <v/>
      </c>
      <c r="N241" s="65" t="str">
        <f>IF($C241="","",IFERROR(IF(INDEX('Прайс-лист_Usystems'!$W:$W,MATCH($C241+0,'Прайс-лист_Usystems'!$D:$D,0))=0,"",INDEX('Прайс-лист_Usystems'!$W:$W,MATCH($C241+0,'Прайс-лист_Usystems'!$D:$D,0))*$H241),""))</f>
        <v/>
      </c>
    </row>
    <row r="242" spans="2:14" x14ac:dyDescent="0.5">
      <c r="B242" s="35"/>
      <c r="C242" s="40" t="str" cm="1">
        <f t="array" ref="C242">IF($B242="","",IFERROR(IFERROR(_xlfn.SWITCH(INDEX('Прайс-лист_Usystems'!$R:$R,MATCH($B242+0,'Прайс-лист_Usystems'!$D:$D,0)),"Регулярный ассортимент",B242,"Под заказ",B242,"Ограниченно доступен в пределах складских остатков",B242,IFERROR(INDEX('Прайс-лист_Usystems'!D:D,MATCH("*"&amp;B242+0&amp;"*",'Прайс-лист_Usystems'!S:S,0)),INDEX('Прайс-лист_Usystems'!D:D,MATCH(B242+0,'Прайс-лист_Usystems'!S:S,0)))),IFERROR(INDEX('Прайс-лист_Usystems'!D:D,MATCH("*"&amp;B242+0&amp;"*",'Прайс-лист_Usystems'!S:S,0)),INDEX('Прайс-лист_Usystems'!D:D,MATCH(B242+0,'Прайс-лист_Usystems'!S:S,0)))),""))</f>
        <v/>
      </c>
      <c r="D242" s="28" t="str">
        <f>IF($C242="","",IFERROR(INDEX('Прайс-лист_Usystems'!$E:$E,MATCH($C242+0,'Прайс-лист_Usystems'!$D:$D,0)),""))</f>
        <v/>
      </c>
      <c r="E242" s="28" t="str">
        <f>IF($C242="","",IFERROR(INDEX('Прайс-лист_Usystems'!$F:$F,MATCH($C242+0,'Прайс-лист_Usystems'!$D:$D,0)),""))</f>
        <v/>
      </c>
      <c r="F242" s="29" t="str">
        <f>IF($C242="","",IFERROR(INDEX('Прайс-лист_Usystems'!$I:$I,MATCH($C242+0,'Прайс-лист_Usystems'!$D:$D,0)),""))</f>
        <v/>
      </c>
      <c r="G242" s="34"/>
      <c r="H242" s="29" t="str">
        <f>IF($C242="","",IFERROR(ROUNDUP(G242/INDEX('Прайс-лист_Usystems'!$X:$X,MATCH($C242+0,'Прайс-лист_Usystems'!$D:$D,0)),0)*INDEX('Прайс-лист_Usystems'!$X:$X,MATCH($C242+0,'Прайс-лист_Usystems'!$D:$D,0)),""))</f>
        <v/>
      </c>
      <c r="I242" s="62" t="str">
        <f>IF($C242="","",IFERROR(INDEX('Прайс-лист_Usystems'!$K:$K,MATCH($C242+0,'Прайс-лист_Usystems'!$D:$D,0)),""))</f>
        <v/>
      </c>
      <c r="J242" s="33"/>
      <c r="K242" s="32" t="str">
        <f t="shared" si="6"/>
        <v/>
      </c>
      <c r="L242" s="31" t="str">
        <f t="shared" si="7"/>
        <v/>
      </c>
      <c r="M242" s="65" t="str">
        <f>IF($C242="","",IFERROR(IF(INDEX('Прайс-лист_Usystems'!$V:$V,MATCH($C242+0,'Прайс-лист_Usystems'!$D:$D,0))=0,"",INDEX('Прайс-лист_Usystems'!$V:$V,MATCH($C242+0,'Прайс-лист_Usystems'!$D:$D,0))*$H242),""))</f>
        <v/>
      </c>
      <c r="N242" s="65" t="str">
        <f>IF($C242="","",IFERROR(IF(INDEX('Прайс-лист_Usystems'!$W:$W,MATCH($C242+0,'Прайс-лист_Usystems'!$D:$D,0))=0,"",INDEX('Прайс-лист_Usystems'!$W:$W,MATCH($C242+0,'Прайс-лист_Usystems'!$D:$D,0))*$H242),""))</f>
        <v/>
      </c>
    </row>
    <row r="243" spans="2:14" x14ac:dyDescent="0.5">
      <c r="B243" s="35"/>
      <c r="C243" s="40" t="str" cm="1">
        <f t="array" ref="C243">IF($B243="","",IFERROR(IFERROR(_xlfn.SWITCH(INDEX('Прайс-лист_Usystems'!$R:$R,MATCH($B243+0,'Прайс-лист_Usystems'!$D:$D,0)),"Регулярный ассортимент",B243,"Под заказ",B243,"Ограниченно доступен в пределах складских остатков",B243,IFERROR(INDEX('Прайс-лист_Usystems'!D:D,MATCH("*"&amp;B243+0&amp;"*",'Прайс-лист_Usystems'!S:S,0)),INDEX('Прайс-лист_Usystems'!D:D,MATCH(B243+0,'Прайс-лист_Usystems'!S:S,0)))),IFERROR(INDEX('Прайс-лист_Usystems'!D:D,MATCH("*"&amp;B243+0&amp;"*",'Прайс-лист_Usystems'!S:S,0)),INDEX('Прайс-лист_Usystems'!D:D,MATCH(B243+0,'Прайс-лист_Usystems'!S:S,0)))),""))</f>
        <v/>
      </c>
      <c r="D243" s="28" t="str">
        <f>IF($C243="","",IFERROR(INDEX('Прайс-лист_Usystems'!$E:$E,MATCH($C243+0,'Прайс-лист_Usystems'!$D:$D,0)),""))</f>
        <v/>
      </c>
      <c r="E243" s="28" t="str">
        <f>IF($C243="","",IFERROR(INDEX('Прайс-лист_Usystems'!$F:$F,MATCH($C243+0,'Прайс-лист_Usystems'!$D:$D,0)),""))</f>
        <v/>
      </c>
      <c r="F243" s="29" t="str">
        <f>IF($C243="","",IFERROR(INDEX('Прайс-лист_Usystems'!$I:$I,MATCH($C243+0,'Прайс-лист_Usystems'!$D:$D,0)),""))</f>
        <v/>
      </c>
      <c r="G243" s="34"/>
      <c r="H243" s="29" t="str">
        <f>IF($C243="","",IFERROR(ROUNDUP(G243/INDEX('Прайс-лист_Usystems'!$X:$X,MATCH($C243+0,'Прайс-лист_Usystems'!$D:$D,0)),0)*INDEX('Прайс-лист_Usystems'!$X:$X,MATCH($C243+0,'Прайс-лист_Usystems'!$D:$D,0)),""))</f>
        <v/>
      </c>
      <c r="I243" s="62" t="str">
        <f>IF($C243="","",IFERROR(INDEX('Прайс-лист_Usystems'!$K:$K,MATCH($C243+0,'Прайс-лист_Usystems'!$D:$D,0)),""))</f>
        <v/>
      </c>
      <c r="J243" s="33"/>
      <c r="K243" s="32" t="str">
        <f t="shared" si="6"/>
        <v/>
      </c>
      <c r="L243" s="31" t="str">
        <f t="shared" si="7"/>
        <v/>
      </c>
      <c r="M243" s="65" t="str">
        <f>IF($C243="","",IFERROR(IF(INDEX('Прайс-лист_Usystems'!$V:$V,MATCH($C243+0,'Прайс-лист_Usystems'!$D:$D,0))=0,"",INDEX('Прайс-лист_Usystems'!$V:$V,MATCH($C243+0,'Прайс-лист_Usystems'!$D:$D,0))*$H243),""))</f>
        <v/>
      </c>
      <c r="N243" s="65" t="str">
        <f>IF($C243="","",IFERROR(IF(INDEX('Прайс-лист_Usystems'!$W:$W,MATCH($C243+0,'Прайс-лист_Usystems'!$D:$D,0))=0,"",INDEX('Прайс-лист_Usystems'!$W:$W,MATCH($C243+0,'Прайс-лист_Usystems'!$D:$D,0))*$H243),""))</f>
        <v/>
      </c>
    </row>
    <row r="244" spans="2:14" x14ac:dyDescent="0.5">
      <c r="B244" s="35"/>
      <c r="C244" s="40" t="str" cm="1">
        <f t="array" ref="C244">IF($B244="","",IFERROR(IFERROR(_xlfn.SWITCH(INDEX('Прайс-лист_Usystems'!$R:$R,MATCH($B244+0,'Прайс-лист_Usystems'!$D:$D,0)),"Регулярный ассортимент",B244,"Под заказ",B244,"Ограниченно доступен в пределах складских остатков",B244,IFERROR(INDEX('Прайс-лист_Usystems'!D:D,MATCH("*"&amp;B244+0&amp;"*",'Прайс-лист_Usystems'!S:S,0)),INDEX('Прайс-лист_Usystems'!D:D,MATCH(B244+0,'Прайс-лист_Usystems'!S:S,0)))),IFERROR(INDEX('Прайс-лист_Usystems'!D:D,MATCH("*"&amp;B244+0&amp;"*",'Прайс-лист_Usystems'!S:S,0)),INDEX('Прайс-лист_Usystems'!D:D,MATCH(B244+0,'Прайс-лист_Usystems'!S:S,0)))),""))</f>
        <v/>
      </c>
      <c r="D244" s="28" t="str">
        <f>IF($C244="","",IFERROR(INDEX('Прайс-лист_Usystems'!$E:$E,MATCH($C244+0,'Прайс-лист_Usystems'!$D:$D,0)),""))</f>
        <v/>
      </c>
      <c r="E244" s="28" t="str">
        <f>IF($C244="","",IFERROR(INDEX('Прайс-лист_Usystems'!$F:$F,MATCH($C244+0,'Прайс-лист_Usystems'!$D:$D,0)),""))</f>
        <v/>
      </c>
      <c r="F244" s="29" t="str">
        <f>IF($C244="","",IFERROR(INDEX('Прайс-лист_Usystems'!$I:$I,MATCH($C244+0,'Прайс-лист_Usystems'!$D:$D,0)),""))</f>
        <v/>
      </c>
      <c r="G244" s="34"/>
      <c r="H244" s="29" t="str">
        <f>IF($C244="","",IFERROR(ROUNDUP(G244/INDEX('Прайс-лист_Usystems'!$X:$X,MATCH($C244+0,'Прайс-лист_Usystems'!$D:$D,0)),0)*INDEX('Прайс-лист_Usystems'!$X:$X,MATCH($C244+0,'Прайс-лист_Usystems'!$D:$D,0)),""))</f>
        <v/>
      </c>
      <c r="I244" s="62" t="str">
        <f>IF($C244="","",IFERROR(INDEX('Прайс-лист_Usystems'!$K:$K,MATCH($C244+0,'Прайс-лист_Usystems'!$D:$D,0)),""))</f>
        <v/>
      </c>
      <c r="J244" s="33"/>
      <c r="K244" s="32" t="str">
        <f t="shared" si="6"/>
        <v/>
      </c>
      <c r="L244" s="31" t="str">
        <f t="shared" si="7"/>
        <v/>
      </c>
      <c r="M244" s="65" t="str">
        <f>IF($C244="","",IFERROR(IF(INDEX('Прайс-лист_Usystems'!$V:$V,MATCH($C244+0,'Прайс-лист_Usystems'!$D:$D,0))=0,"",INDEX('Прайс-лист_Usystems'!$V:$V,MATCH($C244+0,'Прайс-лист_Usystems'!$D:$D,0))*$H244),""))</f>
        <v/>
      </c>
      <c r="N244" s="65" t="str">
        <f>IF($C244="","",IFERROR(IF(INDEX('Прайс-лист_Usystems'!$W:$W,MATCH($C244+0,'Прайс-лист_Usystems'!$D:$D,0))=0,"",INDEX('Прайс-лист_Usystems'!$W:$W,MATCH($C244+0,'Прайс-лист_Usystems'!$D:$D,0))*$H244),""))</f>
        <v/>
      </c>
    </row>
    <row r="245" spans="2:14" x14ac:dyDescent="0.5">
      <c r="B245" s="35"/>
      <c r="C245" s="40" t="str" cm="1">
        <f t="array" ref="C245">IF($B245="","",IFERROR(IFERROR(_xlfn.SWITCH(INDEX('Прайс-лист_Usystems'!$R:$R,MATCH($B245+0,'Прайс-лист_Usystems'!$D:$D,0)),"Регулярный ассортимент",B245,"Под заказ",B245,"Ограниченно доступен в пределах складских остатков",B245,IFERROR(INDEX('Прайс-лист_Usystems'!D:D,MATCH("*"&amp;B245+0&amp;"*",'Прайс-лист_Usystems'!S:S,0)),INDEX('Прайс-лист_Usystems'!D:D,MATCH(B245+0,'Прайс-лист_Usystems'!S:S,0)))),IFERROR(INDEX('Прайс-лист_Usystems'!D:D,MATCH("*"&amp;B245+0&amp;"*",'Прайс-лист_Usystems'!S:S,0)),INDEX('Прайс-лист_Usystems'!D:D,MATCH(B245+0,'Прайс-лист_Usystems'!S:S,0)))),""))</f>
        <v/>
      </c>
      <c r="D245" s="28" t="str">
        <f>IF($C245="","",IFERROR(INDEX('Прайс-лист_Usystems'!$E:$E,MATCH($C245+0,'Прайс-лист_Usystems'!$D:$D,0)),""))</f>
        <v/>
      </c>
      <c r="E245" s="28" t="str">
        <f>IF($C245="","",IFERROR(INDEX('Прайс-лист_Usystems'!$F:$F,MATCH($C245+0,'Прайс-лист_Usystems'!$D:$D,0)),""))</f>
        <v/>
      </c>
      <c r="F245" s="29" t="str">
        <f>IF($C245="","",IFERROR(INDEX('Прайс-лист_Usystems'!$I:$I,MATCH($C245+0,'Прайс-лист_Usystems'!$D:$D,0)),""))</f>
        <v/>
      </c>
      <c r="G245" s="34"/>
      <c r="H245" s="29" t="str">
        <f>IF($C245="","",IFERROR(ROUNDUP(G245/INDEX('Прайс-лист_Usystems'!$X:$X,MATCH($C245+0,'Прайс-лист_Usystems'!$D:$D,0)),0)*INDEX('Прайс-лист_Usystems'!$X:$X,MATCH($C245+0,'Прайс-лист_Usystems'!$D:$D,0)),""))</f>
        <v/>
      </c>
      <c r="I245" s="62" t="str">
        <f>IF($C245="","",IFERROR(INDEX('Прайс-лист_Usystems'!$K:$K,MATCH($C245+0,'Прайс-лист_Usystems'!$D:$D,0)),""))</f>
        <v/>
      </c>
      <c r="J245" s="33"/>
      <c r="K245" s="32" t="str">
        <f t="shared" si="6"/>
        <v/>
      </c>
      <c r="L245" s="31" t="str">
        <f t="shared" si="7"/>
        <v/>
      </c>
      <c r="M245" s="65" t="str">
        <f>IF($C245="","",IFERROR(IF(INDEX('Прайс-лист_Usystems'!$V:$V,MATCH($C245+0,'Прайс-лист_Usystems'!$D:$D,0))=0,"",INDEX('Прайс-лист_Usystems'!$V:$V,MATCH($C245+0,'Прайс-лист_Usystems'!$D:$D,0))*$H245),""))</f>
        <v/>
      </c>
      <c r="N245" s="65" t="str">
        <f>IF($C245="","",IFERROR(IF(INDEX('Прайс-лист_Usystems'!$W:$W,MATCH($C245+0,'Прайс-лист_Usystems'!$D:$D,0))=0,"",INDEX('Прайс-лист_Usystems'!$W:$W,MATCH($C245+0,'Прайс-лист_Usystems'!$D:$D,0))*$H245),""))</f>
        <v/>
      </c>
    </row>
    <row r="246" spans="2:14" x14ac:dyDescent="0.5">
      <c r="B246" s="35"/>
      <c r="C246" s="40" t="str" cm="1">
        <f t="array" ref="C246">IF($B246="","",IFERROR(IFERROR(_xlfn.SWITCH(INDEX('Прайс-лист_Usystems'!$R:$R,MATCH($B246+0,'Прайс-лист_Usystems'!$D:$D,0)),"Регулярный ассортимент",B246,"Под заказ",B246,"Ограниченно доступен в пределах складских остатков",B246,IFERROR(INDEX('Прайс-лист_Usystems'!D:D,MATCH("*"&amp;B246+0&amp;"*",'Прайс-лист_Usystems'!S:S,0)),INDEX('Прайс-лист_Usystems'!D:D,MATCH(B246+0,'Прайс-лист_Usystems'!S:S,0)))),IFERROR(INDEX('Прайс-лист_Usystems'!D:D,MATCH("*"&amp;B246+0&amp;"*",'Прайс-лист_Usystems'!S:S,0)),INDEX('Прайс-лист_Usystems'!D:D,MATCH(B246+0,'Прайс-лист_Usystems'!S:S,0)))),""))</f>
        <v/>
      </c>
      <c r="D246" s="28" t="str">
        <f>IF($C246="","",IFERROR(INDEX('Прайс-лист_Usystems'!$E:$E,MATCH($C246+0,'Прайс-лист_Usystems'!$D:$D,0)),""))</f>
        <v/>
      </c>
      <c r="E246" s="28" t="str">
        <f>IF($C246="","",IFERROR(INDEX('Прайс-лист_Usystems'!$F:$F,MATCH($C246+0,'Прайс-лист_Usystems'!$D:$D,0)),""))</f>
        <v/>
      </c>
      <c r="F246" s="29" t="str">
        <f>IF($C246="","",IFERROR(INDEX('Прайс-лист_Usystems'!$I:$I,MATCH($C246+0,'Прайс-лист_Usystems'!$D:$D,0)),""))</f>
        <v/>
      </c>
      <c r="G246" s="34"/>
      <c r="H246" s="29" t="str">
        <f>IF($C246="","",IFERROR(ROUNDUP(G246/INDEX('Прайс-лист_Usystems'!$X:$X,MATCH($C246+0,'Прайс-лист_Usystems'!$D:$D,0)),0)*INDEX('Прайс-лист_Usystems'!$X:$X,MATCH($C246+0,'Прайс-лист_Usystems'!$D:$D,0)),""))</f>
        <v/>
      </c>
      <c r="I246" s="62" t="str">
        <f>IF($C246="","",IFERROR(INDEX('Прайс-лист_Usystems'!$K:$K,MATCH($C246+0,'Прайс-лист_Usystems'!$D:$D,0)),""))</f>
        <v/>
      </c>
      <c r="J246" s="33"/>
      <c r="K246" s="32" t="str">
        <f t="shared" si="6"/>
        <v/>
      </c>
      <c r="L246" s="31" t="str">
        <f t="shared" si="7"/>
        <v/>
      </c>
      <c r="M246" s="65" t="str">
        <f>IF($C246="","",IFERROR(IF(INDEX('Прайс-лист_Usystems'!$V:$V,MATCH($C246+0,'Прайс-лист_Usystems'!$D:$D,0))=0,"",INDEX('Прайс-лист_Usystems'!$V:$V,MATCH($C246+0,'Прайс-лист_Usystems'!$D:$D,0))*$H246),""))</f>
        <v/>
      </c>
      <c r="N246" s="65" t="str">
        <f>IF($C246="","",IFERROR(IF(INDEX('Прайс-лист_Usystems'!$W:$W,MATCH($C246+0,'Прайс-лист_Usystems'!$D:$D,0))=0,"",INDEX('Прайс-лист_Usystems'!$W:$W,MATCH($C246+0,'Прайс-лист_Usystems'!$D:$D,0))*$H246),""))</f>
        <v/>
      </c>
    </row>
    <row r="247" spans="2:14" x14ac:dyDescent="0.5">
      <c r="B247" s="35"/>
      <c r="C247" s="40" t="str" cm="1">
        <f t="array" ref="C247">IF($B247="","",IFERROR(IFERROR(_xlfn.SWITCH(INDEX('Прайс-лист_Usystems'!$R:$R,MATCH($B247+0,'Прайс-лист_Usystems'!$D:$D,0)),"Регулярный ассортимент",B247,"Под заказ",B247,"Ограниченно доступен в пределах складских остатков",B247,IFERROR(INDEX('Прайс-лист_Usystems'!D:D,MATCH("*"&amp;B247+0&amp;"*",'Прайс-лист_Usystems'!S:S,0)),INDEX('Прайс-лист_Usystems'!D:D,MATCH(B247+0,'Прайс-лист_Usystems'!S:S,0)))),IFERROR(INDEX('Прайс-лист_Usystems'!D:D,MATCH("*"&amp;B247+0&amp;"*",'Прайс-лист_Usystems'!S:S,0)),INDEX('Прайс-лист_Usystems'!D:D,MATCH(B247+0,'Прайс-лист_Usystems'!S:S,0)))),""))</f>
        <v/>
      </c>
      <c r="D247" s="28" t="str">
        <f>IF($C247="","",IFERROR(INDEX('Прайс-лист_Usystems'!$E:$E,MATCH($C247+0,'Прайс-лист_Usystems'!$D:$D,0)),""))</f>
        <v/>
      </c>
      <c r="E247" s="28" t="str">
        <f>IF($C247="","",IFERROR(INDEX('Прайс-лист_Usystems'!$F:$F,MATCH($C247+0,'Прайс-лист_Usystems'!$D:$D,0)),""))</f>
        <v/>
      </c>
      <c r="F247" s="29" t="str">
        <f>IF($C247="","",IFERROR(INDEX('Прайс-лист_Usystems'!$I:$I,MATCH($C247+0,'Прайс-лист_Usystems'!$D:$D,0)),""))</f>
        <v/>
      </c>
      <c r="G247" s="34"/>
      <c r="H247" s="29" t="str">
        <f>IF($C247="","",IFERROR(ROUNDUP(G247/INDEX('Прайс-лист_Usystems'!$X:$X,MATCH($C247+0,'Прайс-лист_Usystems'!$D:$D,0)),0)*INDEX('Прайс-лист_Usystems'!$X:$X,MATCH($C247+0,'Прайс-лист_Usystems'!$D:$D,0)),""))</f>
        <v/>
      </c>
      <c r="I247" s="62" t="str">
        <f>IF($C247="","",IFERROR(INDEX('Прайс-лист_Usystems'!$K:$K,MATCH($C247+0,'Прайс-лист_Usystems'!$D:$D,0)),""))</f>
        <v/>
      </c>
      <c r="J247" s="33"/>
      <c r="K247" s="32" t="str">
        <f t="shared" si="6"/>
        <v/>
      </c>
      <c r="L247" s="31" t="str">
        <f t="shared" si="7"/>
        <v/>
      </c>
      <c r="M247" s="65" t="str">
        <f>IF($C247="","",IFERROR(IF(INDEX('Прайс-лист_Usystems'!$V:$V,MATCH($C247+0,'Прайс-лист_Usystems'!$D:$D,0))=0,"",INDEX('Прайс-лист_Usystems'!$V:$V,MATCH($C247+0,'Прайс-лист_Usystems'!$D:$D,0))*$H247),""))</f>
        <v/>
      </c>
      <c r="N247" s="65" t="str">
        <f>IF($C247="","",IFERROR(IF(INDEX('Прайс-лист_Usystems'!$W:$W,MATCH($C247+0,'Прайс-лист_Usystems'!$D:$D,0))=0,"",INDEX('Прайс-лист_Usystems'!$W:$W,MATCH($C247+0,'Прайс-лист_Usystems'!$D:$D,0))*$H247),""))</f>
        <v/>
      </c>
    </row>
    <row r="248" spans="2:14" x14ac:dyDescent="0.5">
      <c r="B248" s="35"/>
      <c r="C248" s="40" t="str" cm="1">
        <f t="array" ref="C248">IF($B248="","",IFERROR(IFERROR(_xlfn.SWITCH(INDEX('Прайс-лист_Usystems'!$R:$R,MATCH($B248+0,'Прайс-лист_Usystems'!$D:$D,0)),"Регулярный ассортимент",B248,"Под заказ",B248,"Ограниченно доступен в пределах складских остатков",B248,IFERROR(INDEX('Прайс-лист_Usystems'!D:D,MATCH("*"&amp;B248+0&amp;"*",'Прайс-лист_Usystems'!S:S,0)),INDEX('Прайс-лист_Usystems'!D:D,MATCH(B248+0,'Прайс-лист_Usystems'!S:S,0)))),IFERROR(INDEX('Прайс-лист_Usystems'!D:D,MATCH("*"&amp;B248+0&amp;"*",'Прайс-лист_Usystems'!S:S,0)),INDEX('Прайс-лист_Usystems'!D:D,MATCH(B248+0,'Прайс-лист_Usystems'!S:S,0)))),""))</f>
        <v/>
      </c>
      <c r="D248" s="28" t="str">
        <f>IF($C248="","",IFERROR(INDEX('Прайс-лист_Usystems'!$E:$E,MATCH($C248+0,'Прайс-лист_Usystems'!$D:$D,0)),""))</f>
        <v/>
      </c>
      <c r="E248" s="28" t="str">
        <f>IF($C248="","",IFERROR(INDEX('Прайс-лист_Usystems'!$F:$F,MATCH($C248+0,'Прайс-лист_Usystems'!$D:$D,0)),""))</f>
        <v/>
      </c>
      <c r="F248" s="29" t="str">
        <f>IF($C248="","",IFERROR(INDEX('Прайс-лист_Usystems'!$I:$I,MATCH($C248+0,'Прайс-лист_Usystems'!$D:$D,0)),""))</f>
        <v/>
      </c>
      <c r="G248" s="34"/>
      <c r="H248" s="29" t="str">
        <f>IF($C248="","",IFERROR(ROUNDUP(G248/INDEX('Прайс-лист_Usystems'!$X:$X,MATCH($C248+0,'Прайс-лист_Usystems'!$D:$D,0)),0)*INDEX('Прайс-лист_Usystems'!$X:$X,MATCH($C248+0,'Прайс-лист_Usystems'!$D:$D,0)),""))</f>
        <v/>
      </c>
      <c r="I248" s="62" t="str">
        <f>IF($C248="","",IFERROR(INDEX('Прайс-лист_Usystems'!$K:$K,MATCH($C248+0,'Прайс-лист_Usystems'!$D:$D,0)),""))</f>
        <v/>
      </c>
      <c r="J248" s="33"/>
      <c r="K248" s="32" t="str">
        <f t="shared" si="6"/>
        <v/>
      </c>
      <c r="L248" s="31" t="str">
        <f t="shared" si="7"/>
        <v/>
      </c>
      <c r="M248" s="65" t="str">
        <f>IF($C248="","",IFERROR(IF(INDEX('Прайс-лист_Usystems'!$V:$V,MATCH($C248+0,'Прайс-лист_Usystems'!$D:$D,0))=0,"",INDEX('Прайс-лист_Usystems'!$V:$V,MATCH($C248+0,'Прайс-лист_Usystems'!$D:$D,0))*$H248),""))</f>
        <v/>
      </c>
      <c r="N248" s="65" t="str">
        <f>IF($C248="","",IFERROR(IF(INDEX('Прайс-лист_Usystems'!$W:$W,MATCH($C248+0,'Прайс-лист_Usystems'!$D:$D,0))=0,"",INDEX('Прайс-лист_Usystems'!$W:$W,MATCH($C248+0,'Прайс-лист_Usystems'!$D:$D,0))*$H248),""))</f>
        <v/>
      </c>
    </row>
    <row r="249" spans="2:14" x14ac:dyDescent="0.5">
      <c r="B249" s="35"/>
      <c r="C249" s="40" t="str" cm="1">
        <f t="array" ref="C249">IF($B249="","",IFERROR(IFERROR(_xlfn.SWITCH(INDEX('Прайс-лист_Usystems'!$R:$R,MATCH($B249+0,'Прайс-лист_Usystems'!$D:$D,0)),"Регулярный ассортимент",B249,"Под заказ",B249,"Ограниченно доступен в пределах складских остатков",B249,IFERROR(INDEX('Прайс-лист_Usystems'!D:D,MATCH("*"&amp;B249+0&amp;"*",'Прайс-лист_Usystems'!S:S,0)),INDEX('Прайс-лист_Usystems'!D:D,MATCH(B249+0,'Прайс-лист_Usystems'!S:S,0)))),IFERROR(INDEX('Прайс-лист_Usystems'!D:D,MATCH("*"&amp;B249+0&amp;"*",'Прайс-лист_Usystems'!S:S,0)),INDEX('Прайс-лист_Usystems'!D:D,MATCH(B249+0,'Прайс-лист_Usystems'!S:S,0)))),""))</f>
        <v/>
      </c>
      <c r="D249" s="28" t="str">
        <f>IF($C249="","",IFERROR(INDEX('Прайс-лист_Usystems'!$E:$E,MATCH($C249+0,'Прайс-лист_Usystems'!$D:$D,0)),""))</f>
        <v/>
      </c>
      <c r="E249" s="28" t="str">
        <f>IF($C249="","",IFERROR(INDEX('Прайс-лист_Usystems'!$F:$F,MATCH($C249+0,'Прайс-лист_Usystems'!$D:$D,0)),""))</f>
        <v/>
      </c>
      <c r="F249" s="29" t="str">
        <f>IF($C249="","",IFERROR(INDEX('Прайс-лист_Usystems'!$I:$I,MATCH($C249+0,'Прайс-лист_Usystems'!$D:$D,0)),""))</f>
        <v/>
      </c>
      <c r="G249" s="34"/>
      <c r="H249" s="29" t="str">
        <f>IF($C249="","",IFERROR(ROUNDUP(G249/INDEX('Прайс-лист_Usystems'!$X:$X,MATCH($C249+0,'Прайс-лист_Usystems'!$D:$D,0)),0)*INDEX('Прайс-лист_Usystems'!$X:$X,MATCH($C249+0,'Прайс-лист_Usystems'!$D:$D,0)),""))</f>
        <v/>
      </c>
      <c r="I249" s="62" t="str">
        <f>IF($C249="","",IFERROR(INDEX('Прайс-лист_Usystems'!$K:$K,MATCH($C249+0,'Прайс-лист_Usystems'!$D:$D,0)),""))</f>
        <v/>
      </c>
      <c r="J249" s="33"/>
      <c r="K249" s="32" t="str">
        <f t="shared" si="6"/>
        <v/>
      </c>
      <c r="L249" s="31" t="str">
        <f t="shared" si="7"/>
        <v/>
      </c>
      <c r="M249" s="65" t="str">
        <f>IF($C249="","",IFERROR(IF(INDEX('Прайс-лист_Usystems'!$V:$V,MATCH($C249+0,'Прайс-лист_Usystems'!$D:$D,0))=0,"",INDEX('Прайс-лист_Usystems'!$V:$V,MATCH($C249+0,'Прайс-лист_Usystems'!$D:$D,0))*$H249),""))</f>
        <v/>
      </c>
      <c r="N249" s="65" t="str">
        <f>IF($C249="","",IFERROR(IF(INDEX('Прайс-лист_Usystems'!$W:$W,MATCH($C249+0,'Прайс-лист_Usystems'!$D:$D,0))=0,"",INDEX('Прайс-лист_Usystems'!$W:$W,MATCH($C249+0,'Прайс-лист_Usystems'!$D:$D,0))*$H249),""))</f>
        <v/>
      </c>
    </row>
    <row r="250" spans="2:14" x14ac:dyDescent="0.5">
      <c r="B250" s="35"/>
      <c r="C250" s="40" t="str" cm="1">
        <f t="array" ref="C250">IF($B250="","",IFERROR(IFERROR(_xlfn.SWITCH(INDEX('Прайс-лист_Usystems'!$R:$R,MATCH($B250+0,'Прайс-лист_Usystems'!$D:$D,0)),"Регулярный ассортимент",B250,"Под заказ",B250,"Ограниченно доступен в пределах складских остатков",B250,IFERROR(INDEX('Прайс-лист_Usystems'!D:D,MATCH("*"&amp;B250+0&amp;"*",'Прайс-лист_Usystems'!S:S,0)),INDEX('Прайс-лист_Usystems'!D:D,MATCH(B250+0,'Прайс-лист_Usystems'!S:S,0)))),IFERROR(INDEX('Прайс-лист_Usystems'!D:D,MATCH("*"&amp;B250+0&amp;"*",'Прайс-лист_Usystems'!S:S,0)),INDEX('Прайс-лист_Usystems'!D:D,MATCH(B250+0,'Прайс-лист_Usystems'!S:S,0)))),""))</f>
        <v/>
      </c>
      <c r="D250" s="28" t="str">
        <f>IF($C250="","",IFERROR(INDEX('Прайс-лист_Usystems'!$E:$E,MATCH($C250+0,'Прайс-лист_Usystems'!$D:$D,0)),""))</f>
        <v/>
      </c>
      <c r="E250" s="28" t="str">
        <f>IF($C250="","",IFERROR(INDEX('Прайс-лист_Usystems'!$F:$F,MATCH($C250+0,'Прайс-лист_Usystems'!$D:$D,0)),""))</f>
        <v/>
      </c>
      <c r="F250" s="29" t="str">
        <f>IF($C250="","",IFERROR(INDEX('Прайс-лист_Usystems'!$I:$I,MATCH($C250+0,'Прайс-лист_Usystems'!$D:$D,0)),""))</f>
        <v/>
      </c>
      <c r="G250" s="34"/>
      <c r="H250" s="29" t="str">
        <f>IF($C250="","",IFERROR(ROUNDUP(G250/INDEX('Прайс-лист_Usystems'!$X:$X,MATCH($C250+0,'Прайс-лист_Usystems'!$D:$D,0)),0)*INDEX('Прайс-лист_Usystems'!$X:$X,MATCH($C250+0,'Прайс-лист_Usystems'!$D:$D,0)),""))</f>
        <v/>
      </c>
      <c r="I250" s="62" t="str">
        <f>IF($C250="","",IFERROR(INDEX('Прайс-лист_Usystems'!$K:$K,MATCH($C250+0,'Прайс-лист_Usystems'!$D:$D,0)),""))</f>
        <v/>
      </c>
      <c r="J250" s="33"/>
      <c r="K250" s="32" t="str">
        <f t="shared" si="6"/>
        <v/>
      </c>
      <c r="L250" s="31" t="str">
        <f t="shared" si="7"/>
        <v/>
      </c>
      <c r="M250" s="65" t="str">
        <f>IF($C250="","",IFERROR(IF(INDEX('Прайс-лист_Usystems'!$V:$V,MATCH($C250+0,'Прайс-лист_Usystems'!$D:$D,0))=0,"",INDEX('Прайс-лист_Usystems'!$V:$V,MATCH($C250+0,'Прайс-лист_Usystems'!$D:$D,0))*$H250),""))</f>
        <v/>
      </c>
      <c r="N250" s="65" t="str">
        <f>IF($C250="","",IFERROR(IF(INDEX('Прайс-лист_Usystems'!$W:$W,MATCH($C250+0,'Прайс-лист_Usystems'!$D:$D,0))=0,"",INDEX('Прайс-лист_Usystems'!$W:$W,MATCH($C250+0,'Прайс-лист_Usystems'!$D:$D,0))*$H250),""))</f>
        <v/>
      </c>
    </row>
  </sheetData>
  <autoFilter ref="C10:L250" xr:uid="{A0C04A33-F258-46B5-9C88-83318DAF353A}"/>
  <customSheetViews>
    <customSheetView guid="{388B3522-21E1-4478-B6F9-D1FF1FDB6DC7}" scale="70" showAutoFilter="1" hiddenColumns="1" topLeftCell="B1">
      <pane xSplit="2" ySplit="8" topLeftCell="D9" activePane="bottomRight" state="frozen"/>
      <selection pane="bottomRight" activeCell="E11" sqref="E11"/>
      <pageMargins left="0.7" right="0.7" top="0.75" bottom="0.75" header="0.3" footer="0.3"/>
      <pageSetup paperSize="9" orientation="portrait" r:id="rId1"/>
      <autoFilter ref="C10:L251" xr:uid="{3CA17745-9CD4-4FFA-9860-07A5FBE5FC8B}"/>
    </customSheetView>
  </customSheetViews>
  <conditionalFormatting sqref="B12:B250">
    <cfRule type="duplicateValues" dxfId="4" priority="370405"/>
    <cfRule type="duplicateValues" dxfId="3" priority="370406"/>
    <cfRule type="duplicateValues" dxfId="2" priority="370407"/>
    <cfRule type="duplicateValues" dxfId="1" priority="370408"/>
  </conditionalFormatting>
  <conditionalFormatting sqref="E10">
    <cfRule type="expression" dxfId="0" priority="6">
      <formula>q</formula>
    </cfRule>
  </conditionalFormatting>
  <pageMargins left="0.7" right="0.7" top="0.75" bottom="0.75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7b48f909-1445-40cb-b880-4ae85f3b4fd2" xsi:nil="true"/>
    <MigrationWizIdPermissions xmlns="7b48f909-1445-40cb-b880-4ae85f3b4fd2" xsi:nil="true"/>
    <MigrationWizIdVersion xmlns="7b48f909-1445-40cb-b880-4ae85f3b4fd2" xsi:nil="true"/>
    <_activity xmlns="7b48f909-1445-40cb-b880-4ae85f3b4f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26E1C77ED6D439F39B35B7F2B21A1" ma:contentTypeVersion="20" ma:contentTypeDescription="Create a new document." ma:contentTypeScope="" ma:versionID="82b674d25662917ca6a7c3d94f7b64cb">
  <xsd:schema xmlns:xsd="http://www.w3.org/2001/XMLSchema" xmlns:xs="http://www.w3.org/2001/XMLSchema" xmlns:p="http://schemas.microsoft.com/office/2006/metadata/properties" xmlns:ns3="7b48f909-1445-40cb-b880-4ae85f3b4fd2" xmlns:ns4="7dbb74d6-dfa1-4fb1-b8c8-63b8d9962fd3" targetNamespace="http://schemas.microsoft.com/office/2006/metadata/properties" ma:root="true" ma:fieldsID="76b4ca960de1fc9ad2a1cd72f6c49c9e" ns3:_="" ns4:_="">
    <xsd:import namespace="7b48f909-1445-40cb-b880-4ae85f3b4fd2"/>
    <xsd:import namespace="7dbb74d6-dfa1-4fb1-b8c8-63b8d9962fd3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Versio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DateTaken" minOccurs="0"/>
                <xsd:element ref="ns4:SharingHintHash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8f909-1445-40cb-b880-4ae85f3b4fd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_activity" ma:index="11" nillable="true" ma:displayName="_activity" ma:hidden="true" ma:internalName="_activity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b74d6-dfa1-4fb1-b8c8-63b8d9962fd3" elementFormDefault="qualified">
    <xsd:import namespace="http://schemas.microsoft.com/office/2006/documentManagement/types"/>
    <xsd:import namespace="http://schemas.microsoft.com/office/infopath/2007/PartnerControls"/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9BDE47-E70D-427E-ABAB-5C151009013C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7b48f909-1445-40cb-b880-4ae85f3b4fd2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7dbb74d6-dfa1-4fb1-b8c8-63b8d9962fd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0B87C89-438E-4AC0-8085-1840881038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3A4536-4696-4196-B661-75374E130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48f909-1445-40cb-b880-4ae85f3b4fd2"/>
    <ds:schemaRef ds:uri="7dbb74d6-dfa1-4fb1-b8c8-63b8d9962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Оглавление</vt:lpstr>
      <vt:lpstr>Прайс-лист_Usystems</vt:lpstr>
      <vt:lpstr>Коммерческое предложение</vt:lpstr>
    </vt:vector>
  </TitlesOfParts>
  <Company>Uponor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Baranov, Alexandr</dc:creator>
  <cp:lastModifiedBy>Baranov  Alexandr</cp:lastModifiedBy>
  <dcterms:created xsi:type="dcterms:W3CDTF">2021-02-20T06:28:36Z</dcterms:created>
  <dcterms:modified xsi:type="dcterms:W3CDTF">2026-07-01T04:22:34Z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8db05b-8d0f-4671-968e-683e694bb3b1_Enabled">
    <vt:lpwstr>true</vt:lpwstr>
  </property>
  <property fmtid="{D5CDD505-2E9C-101B-9397-08002B2CF9AE}" pid="3" name="MSIP_Label_d98db05b-8d0f-4671-968e-683e694bb3b1_SetDate">
    <vt:lpwstr>2021-04-07T08:44:55Z</vt:lpwstr>
  </property>
  <property fmtid="{D5CDD505-2E9C-101B-9397-08002B2CF9AE}" pid="4" name="MSIP_Label_d98db05b-8d0f-4671-968e-683e694bb3b1_Method">
    <vt:lpwstr>Standard</vt:lpwstr>
  </property>
  <property fmtid="{D5CDD505-2E9C-101B-9397-08002B2CF9AE}" pid="5" name="MSIP_Label_d98db05b-8d0f-4671-968e-683e694bb3b1_Name">
    <vt:lpwstr>d98db05b-8d0f-4671-968e-683e694bb3b1</vt:lpwstr>
  </property>
  <property fmtid="{D5CDD505-2E9C-101B-9397-08002B2CF9AE}" pid="6" name="MSIP_Label_d98db05b-8d0f-4671-968e-683e694bb3b1_SiteId">
    <vt:lpwstr>a4f1aa99-bd23-4521-a3c0-1d07bdce1616</vt:lpwstr>
  </property>
  <property fmtid="{D5CDD505-2E9C-101B-9397-08002B2CF9AE}" pid="7" name="MSIP_Label_d98db05b-8d0f-4671-968e-683e694bb3b1_ActionId">
    <vt:lpwstr/>
  </property>
  <property fmtid="{D5CDD505-2E9C-101B-9397-08002B2CF9AE}" pid="8" name="MSIP_Label_d98db05b-8d0f-4671-968e-683e694bb3b1_ContentBits">
    <vt:lpwstr>0</vt:lpwstr>
  </property>
  <property fmtid="{D5CDD505-2E9C-101B-9397-08002B2CF9AE}" pid="9" name="ContentTypeId">
    <vt:lpwstr>0x010100E5226E1C77ED6D439F39B35B7F2B21A1</vt:lpwstr>
  </property>
</Properties>
</file>