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k\"/>
    </mc:Choice>
  </mc:AlternateContent>
  <bookViews>
    <workbookView xWindow="0" yWindow="0" windowWidth="28800" windowHeight="12450"/>
  </bookViews>
  <sheets>
    <sheet name="PE-Xa Отопление" sheetId="1" r:id="rId1"/>
    <sheet name="PE-Xa Водопровод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C10" i="1"/>
  <c r="B10" i="1"/>
  <c r="F10" i="2" l="1"/>
  <c r="Z10" i="2" s="1"/>
  <c r="G10" i="2" l="1"/>
  <c r="F4" i="2"/>
  <c r="Z4" i="2" l="1"/>
  <c r="AA10" i="2"/>
  <c r="I4" i="1"/>
  <c r="AD4" i="1" s="1"/>
  <c r="I10" i="1"/>
  <c r="AD10" i="1" s="1"/>
  <c r="E10" i="1"/>
  <c r="AC10" i="2" l="1"/>
  <c r="AD10" i="2" s="1"/>
  <c r="Y10" i="2" s="1"/>
  <c r="H10" i="2" s="1"/>
  <c r="I10" i="2" s="1"/>
  <c r="G4" i="2"/>
  <c r="AA4" i="2" s="1"/>
  <c r="E4" i="1"/>
  <c r="AC4" i="2" l="1"/>
  <c r="AD4" i="2" s="1"/>
  <c r="Y4" i="2" s="1"/>
  <c r="H4" i="2" s="1"/>
  <c r="I4" i="2" s="1"/>
  <c r="J4" i="1"/>
  <c r="AE4" i="1" s="1"/>
  <c r="J10" i="1"/>
  <c r="AE10" i="1" s="1"/>
  <c r="AG10" i="1" l="1"/>
  <c r="AH10" i="1" s="1"/>
  <c r="K10" i="1" s="1"/>
  <c r="L10" i="1" s="1"/>
  <c r="M10" i="1" s="1"/>
  <c r="AG4" i="1"/>
  <c r="AH4" i="1" s="1"/>
  <c r="K4" i="1" s="1"/>
  <c r="L4" i="1" s="1"/>
  <c r="M4" i="1" s="1"/>
</calcChain>
</file>

<file path=xl/sharedStrings.xml><?xml version="1.0" encoding="utf-8"?>
<sst xmlns="http://schemas.openxmlformats.org/spreadsheetml/2006/main" count="63" uniqueCount="31">
  <si>
    <t>PN10</t>
  </si>
  <si>
    <t>Qуч, Вт</t>
  </si>
  <si>
    <t>t1, °С</t>
  </si>
  <si>
    <t>t2, °С</t>
  </si>
  <si>
    <t>G, кг/ч</t>
  </si>
  <si>
    <t>L, м</t>
  </si>
  <si>
    <t>v, м/с</t>
  </si>
  <si>
    <t>×</t>
  </si>
  <si>
    <t>PN6</t>
  </si>
  <si>
    <t>PE-Xa S3,2 10 bar</t>
  </si>
  <si>
    <t>d. mm</t>
  </si>
  <si>
    <t>s, mm</t>
  </si>
  <si>
    <t>PE-Xa S5,0 6 bar</t>
  </si>
  <si>
    <t>R, Па/м</t>
  </si>
  <si>
    <t>R, кПа</t>
  </si>
  <si>
    <t>G, л/с</t>
  </si>
  <si>
    <t>R, кг/см2 (бар)</t>
  </si>
  <si>
    <t>d, мм</t>
  </si>
  <si>
    <t>Слишком высокие потери давления</t>
  </si>
  <si>
    <t>Приемлемые для наружных сетей потери давления</t>
  </si>
  <si>
    <t>Примелемые для внутренних сетей потери давления</t>
  </si>
  <si>
    <t>Оптимальная скорость (&lt;1.5 м/с)</t>
  </si>
  <si>
    <t>Приемлемая скорость (&lt;2.5 м/с)</t>
  </si>
  <si>
    <t>Слишком высокая скорость</t>
  </si>
  <si>
    <t>Слишком низкая скорость, есть вероятность образования воздуха на горизонтальных участках</t>
  </si>
  <si>
    <t>Приемлемая скорость во внутренних сетях (&lt;1.5 м/с)</t>
  </si>
  <si>
    <t>Приемлемая скорость в наружных сетях (&lt;2.5 м/с)</t>
  </si>
  <si>
    <t>R, кг/см² (бар)</t>
  </si>
  <si>
    <t>Цвет ячеек ввода</t>
  </si>
  <si>
    <t>S5,0 (PN6)</t>
  </si>
  <si>
    <t>S3,2 (PN10)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</si>
</sst>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2"/>
      <color rgb="FF00B050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0" fontId="1" fillId="2" borderId="0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" fontId="5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2" borderId="0" xfId="0" applyNumberFormat="1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1" fontId="1" fillId="2" borderId="0" xfId="0" applyNumberFormat="1" applyFont="1" applyFill="1" applyBorder="1" applyAlignment="1" applyProtection="1">
      <alignment horizontal="center" vertical="center"/>
      <protection hidden="1"/>
    </xf>
    <xf numFmtId="164" fontId="1" fillId="2" borderId="0" xfId="0" applyNumberFormat="1" applyFont="1" applyFill="1" applyBorder="1" applyAlignment="1" applyProtection="1">
      <alignment horizontal="center" vertical="center"/>
      <protection hidden="1"/>
    </xf>
    <xf numFmtId="165" fontId="1" fillId="2" borderId="0" xfId="0" applyNumberFormat="1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164" fontId="1" fillId="2" borderId="0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4" dropStyle="combo" dx="16" fmlaLink="$G10" fmlaRange="$R$17:$R$30" noThreeD="1" sel="3" val="0"/>
</file>

<file path=xl/ctrlProps/ctrlProp2.xml><?xml version="1.0" encoding="utf-8"?>
<formControlPr xmlns="http://schemas.microsoft.com/office/spreadsheetml/2009/9/main" objectType="Drop" dropLines="10" dropStyle="combo" dx="16" fmlaLink="$G$4" fmlaRange="$O$17:$O$26" noThreeD="1" sel="2" val="0"/>
</file>

<file path=xl/ctrlProps/ctrlProp3.xml><?xml version="1.0" encoding="utf-8"?>
<formControlPr xmlns="http://schemas.microsoft.com/office/spreadsheetml/2009/9/main" objectType="Drop" dropLines="10" dropStyle="combo" dx="16" fmlaLink="$D10" fmlaRange="$N$16:$N$25" noThreeD="1" sel="7" val="0"/>
</file>

<file path=xl/ctrlProps/ctrlProp4.xml><?xml version="1.0" encoding="utf-8"?>
<formControlPr xmlns="http://schemas.microsoft.com/office/spreadsheetml/2009/9/main" objectType="Drop" dropLines="10" dropStyle="combo" dx="16" fmlaLink="$D4" fmlaRange="$K$16:$K$25" noThreeD="1" sel="7" val="0"/>
</file>

<file path=xl/ctrlProps/ctrlProp5.xml><?xml version="1.0" encoding="utf-8"?>
<formControlPr xmlns="http://schemas.microsoft.com/office/spreadsheetml/2009/9/main" objectType="Drop" dropStyle="combo" dx="16" fmlaLink="$D$4" fmlaRange="$K$16:$K$25" noThreeD="1" sel="7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0</xdr:rowOff>
        </xdr:from>
        <xdr:to>
          <xdr:col>6</xdr:col>
          <xdr:colOff>504825</xdr:colOff>
          <xdr:row>10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495300</xdr:colOff>
          <xdr:row>4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0</xdr:rowOff>
        </xdr:from>
        <xdr:to>
          <xdr:col>3</xdr:col>
          <xdr:colOff>504825</xdr:colOff>
          <xdr:row>10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0</xdr:rowOff>
        </xdr:from>
        <xdr:to>
          <xdr:col>3</xdr:col>
          <xdr:colOff>504825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0</xdr:rowOff>
        </xdr:from>
        <xdr:to>
          <xdr:col>3</xdr:col>
          <xdr:colOff>504825</xdr:colOff>
          <xdr:row>4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I30"/>
  <sheetViews>
    <sheetView tabSelected="1" zoomScaleNormal="100" workbookViewId="0">
      <selection activeCell="B4" sqref="B4"/>
    </sheetView>
  </sheetViews>
  <sheetFormatPr defaultRowHeight="15.75" x14ac:dyDescent="0.25"/>
  <cols>
    <col min="1" max="1" width="8.7109375" style="1" bestFit="1" customWidth="1"/>
    <col min="2" max="2" width="12" style="1" customWidth="1"/>
    <col min="3" max="4" width="5.7109375" style="1" bestFit="1" customWidth="1"/>
    <col min="5" max="5" width="9.42578125" style="1" customWidth="1"/>
    <col min="6" max="6" width="7.28515625" style="1" customWidth="1"/>
    <col min="7" max="7" width="8" style="1" customWidth="1"/>
    <col min="8" max="8" width="2" style="1" bestFit="1" customWidth="1"/>
    <col min="9" max="9" width="5" style="1" bestFit="1" customWidth="1"/>
    <col min="10" max="10" width="11.42578125" style="1" customWidth="1"/>
    <col min="11" max="11" width="11.85546875" style="1" customWidth="1"/>
    <col min="12" max="12" width="10.7109375" style="1" customWidth="1"/>
    <col min="13" max="13" width="10.5703125" style="1" customWidth="1"/>
    <col min="14" max="14" width="4.28515625" style="1" customWidth="1"/>
    <col min="15" max="15" width="8.5703125" style="1" hidden="1" customWidth="1"/>
    <col min="16" max="16" width="10.85546875" style="1" hidden="1" customWidth="1"/>
    <col min="17" max="17" width="8.7109375" style="1" hidden="1" customWidth="1"/>
    <col min="18" max="18" width="9.28515625" style="1" hidden="1" customWidth="1"/>
    <col min="19" max="19" width="7.85546875" style="1" hidden="1" customWidth="1"/>
    <col min="20" max="20" width="6.42578125" style="1" bestFit="1" customWidth="1"/>
    <col min="21" max="21" width="8.85546875" style="1" bestFit="1" customWidth="1"/>
    <col min="22" max="22" width="7.7109375" style="1" bestFit="1" customWidth="1"/>
    <col min="23" max="24" width="7.42578125" style="1" bestFit="1" customWidth="1"/>
    <col min="25" max="25" width="6.5703125" style="1" bestFit="1" customWidth="1"/>
    <col min="26" max="26" width="6.42578125" style="1" bestFit="1" customWidth="1"/>
    <col min="27" max="27" width="8.28515625" style="1" bestFit="1" customWidth="1"/>
    <col min="28" max="28" width="7.5703125" style="1" bestFit="1" customWidth="1"/>
    <col min="29" max="29" width="6.85546875" style="1" customWidth="1"/>
    <col min="30" max="30" width="8" style="1" hidden="1" customWidth="1"/>
    <col min="31" max="31" width="9.140625" style="1" hidden="1" customWidth="1"/>
    <col min="32" max="32" width="6.7109375" style="1" hidden="1" customWidth="1"/>
    <col min="33" max="33" width="6.140625" style="1" hidden="1" customWidth="1"/>
    <col min="34" max="34" width="8.28515625" style="1" hidden="1" customWidth="1"/>
    <col min="35" max="35" width="9.140625" style="1"/>
    <col min="36" max="36" width="10" style="1" bestFit="1" customWidth="1"/>
    <col min="37" max="37" width="9.140625" style="1"/>
    <col min="38" max="38" width="8" style="1" bestFit="1" customWidth="1"/>
    <col min="39" max="43" width="9.140625" style="1"/>
    <col min="44" max="44" width="10.85546875" style="1" bestFit="1" customWidth="1"/>
    <col min="45" max="16384" width="9.140625" style="1"/>
  </cols>
  <sheetData>
    <row r="2" spans="2:35" x14ac:dyDescent="0.25">
      <c r="B2" s="1" t="s">
        <v>30</v>
      </c>
    </row>
    <row r="3" spans="2:35" ht="31.5" x14ac:dyDescent="0.25"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8" t="s">
        <v>17</v>
      </c>
      <c r="H3" s="49"/>
      <c r="I3" s="50"/>
      <c r="J3" s="2" t="s">
        <v>6</v>
      </c>
      <c r="K3" s="2" t="s">
        <v>13</v>
      </c>
      <c r="L3" s="2" t="s">
        <v>14</v>
      </c>
      <c r="M3" s="2" t="s">
        <v>27</v>
      </c>
      <c r="AD3" s="28"/>
      <c r="AE3" s="28"/>
      <c r="AF3" s="28"/>
      <c r="AG3" s="28"/>
      <c r="AH3" s="28"/>
    </row>
    <row r="4" spans="2:35" x14ac:dyDescent="0.25">
      <c r="B4" s="21">
        <v>1520</v>
      </c>
      <c r="C4" s="21">
        <v>40</v>
      </c>
      <c r="D4" s="21">
        <v>30</v>
      </c>
      <c r="E4" s="5">
        <f>B4*3.6/(4.1868*(C4-D4))</f>
        <v>130.69647463456579</v>
      </c>
      <c r="F4" s="22">
        <v>120</v>
      </c>
      <c r="G4" s="22">
        <v>2</v>
      </c>
      <c r="H4" s="19" t="s">
        <v>7</v>
      </c>
      <c r="I4" s="24">
        <f>VLOOKUP(CHOOSE(G4,O17,O18,O19,O20,O21,O22,O23,O24,O25,O26),$O$17:$P$26,2,FALSE)</f>
        <v>2.8</v>
      </c>
      <c r="J4" s="25">
        <f>E4/(3600*AF4*(PI()*((AD4/1000)^2)/4))</f>
        <v>0.22938034703783194</v>
      </c>
      <c r="K4" s="26">
        <f>AH4*10</f>
        <v>59.540256149009927</v>
      </c>
      <c r="L4" s="26">
        <f>K4*F4/1000</f>
        <v>7.1448307378811915</v>
      </c>
      <c r="M4" s="26">
        <f>L4/100</f>
        <v>7.1448307378811915E-2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>CHOOSE(G4,O17,O18,O19,O20,O21,O22,O23,O24,O25,O26)-2*I4</f>
        <v>14.4</v>
      </c>
      <c r="AE4" s="30">
        <f>AD4*J4/0.000000365/1000</f>
        <v>9049.5260201226847</v>
      </c>
      <c r="AF4" s="31">
        <v>971.83</v>
      </c>
      <c r="AG4" s="32">
        <f>0.11*(((0.007/AD4)+(68/AE4))^0.25)</f>
        <v>3.289799888011033E-2</v>
      </c>
      <c r="AH4" s="33">
        <f>AG4*AF4*(J4^2)*1000/(AD4*2*9.81)</f>
        <v>5.9540256149009929</v>
      </c>
      <c r="AI4" s="27"/>
    </row>
    <row r="5" spans="2:35" x14ac:dyDescent="0.25">
      <c r="B5" s="7"/>
      <c r="C5" s="7"/>
      <c r="D5" s="7"/>
      <c r="E5" s="8"/>
      <c r="F5" s="7"/>
      <c r="G5" s="7"/>
      <c r="H5" s="6"/>
      <c r="I5" s="9"/>
      <c r="J5" s="11"/>
      <c r="K5" s="14"/>
      <c r="L5" s="14"/>
      <c r="M5" s="14"/>
      <c r="AD5" s="10"/>
      <c r="AE5" s="12"/>
      <c r="AF5" s="8"/>
      <c r="AG5" s="13"/>
      <c r="AH5" s="11"/>
    </row>
    <row r="6" spans="2:35" x14ac:dyDescent="0.25">
      <c r="B6" s="7"/>
      <c r="C6" s="7"/>
      <c r="D6" s="7"/>
      <c r="E6" s="8"/>
      <c r="F6" s="7"/>
      <c r="G6" s="7"/>
      <c r="H6" s="6"/>
      <c r="I6" s="9"/>
      <c r="J6" s="13"/>
      <c r="K6" s="14"/>
      <c r="L6" s="14"/>
      <c r="M6" s="14"/>
      <c r="AD6" s="10"/>
      <c r="AE6" s="12"/>
      <c r="AF6" s="8"/>
      <c r="AG6" s="13"/>
      <c r="AH6" s="11"/>
    </row>
    <row r="7" spans="2:35" x14ac:dyDescent="0.25">
      <c r="B7" s="7"/>
      <c r="C7" s="7"/>
      <c r="D7" s="7"/>
      <c r="E7" s="8"/>
      <c r="F7" s="7"/>
      <c r="G7" s="7"/>
      <c r="H7" s="6"/>
      <c r="I7" s="9"/>
      <c r="J7" s="13"/>
      <c r="K7" s="14"/>
      <c r="L7" s="14"/>
      <c r="M7" s="14"/>
      <c r="AD7" s="10"/>
      <c r="AE7" s="12"/>
      <c r="AF7" s="8"/>
      <c r="AG7" s="13"/>
      <c r="AH7" s="11"/>
    </row>
    <row r="8" spans="2:35" x14ac:dyDescent="0.25">
      <c r="B8" s="1" t="s">
        <v>29</v>
      </c>
    </row>
    <row r="9" spans="2:35" ht="31.5" x14ac:dyDescent="0.25">
      <c r="B9" s="2" t="s">
        <v>1</v>
      </c>
      <c r="C9" s="2" t="s">
        <v>2</v>
      </c>
      <c r="D9" s="2" t="s">
        <v>3</v>
      </c>
      <c r="E9" s="2" t="s">
        <v>4</v>
      </c>
      <c r="F9" s="3" t="s">
        <v>5</v>
      </c>
      <c r="G9" s="51" t="s">
        <v>17</v>
      </c>
      <c r="H9" s="52"/>
      <c r="I9" s="53"/>
      <c r="J9" s="2" t="s">
        <v>6</v>
      </c>
      <c r="K9" s="2" t="s">
        <v>13</v>
      </c>
      <c r="L9" s="2" t="s">
        <v>14</v>
      </c>
      <c r="M9" s="2" t="s">
        <v>16</v>
      </c>
      <c r="AD9" s="28"/>
      <c r="AE9" s="28"/>
      <c r="AF9" s="28"/>
      <c r="AG9" s="28"/>
      <c r="AH9" s="28"/>
    </row>
    <row r="10" spans="2:35" x14ac:dyDescent="0.25">
      <c r="B10" s="21">
        <f>B4</f>
        <v>1520</v>
      </c>
      <c r="C10" s="21">
        <f t="shared" ref="C10:F10" si="0">C4</f>
        <v>40</v>
      </c>
      <c r="D10" s="21">
        <v>30</v>
      </c>
      <c r="E10" s="5">
        <f t="shared" ref="E10" si="1">B10*3.6/(4.1868*(C10-D10))</f>
        <v>130.69647463456579</v>
      </c>
      <c r="F10" s="21">
        <f t="shared" si="0"/>
        <v>120</v>
      </c>
      <c r="G10" s="22">
        <v>3</v>
      </c>
      <c r="H10" s="19" t="s">
        <v>7</v>
      </c>
      <c r="I10" s="24">
        <f>VLOOKUP(CHOOSE(G10,R17,R18,R19,R20,R21,R22,R23,R24,R25,R26,R27,R28,R29,R30),$R$17:$S$30,2,FALSE)</f>
        <v>2</v>
      </c>
      <c r="J10" s="25">
        <f>E10/(3600*AF10*(PI()*((AD10/1000)^2)/4))</f>
        <v>0.33030769973447799</v>
      </c>
      <c r="K10" s="26">
        <f>AH10*10</f>
        <v>142.49059982174992</v>
      </c>
      <c r="L10" s="26">
        <f>K10*F10/1000</f>
        <v>17.098871978609989</v>
      </c>
      <c r="M10" s="26">
        <f>L10/100</f>
        <v>0.17098871978609989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4">
        <f>CHOOSE(G10,R17,R18,R19,R20,R21,R22,R23,R24,R25,R26,R27,R28,R29,R30)-2*I10</f>
        <v>12</v>
      </c>
      <c r="AE10" s="35">
        <f>AD10*J10/0.000000365/1000</f>
        <v>10859.431224147222</v>
      </c>
      <c r="AF10" s="36">
        <v>971.83</v>
      </c>
      <c r="AG10" s="37">
        <f>0.11*(((0.007/AD10)+(68/AE10))^0.25)</f>
        <v>3.164016700894056E-2</v>
      </c>
      <c r="AH10" s="38">
        <f>AG10*AF10*(J10^2)*1000/(AD10*2*9.81)</f>
        <v>14.249059982174991</v>
      </c>
      <c r="AI10" s="27"/>
    </row>
    <row r="11" spans="2:35" x14ac:dyDescent="0.25">
      <c r="B11" s="7"/>
      <c r="C11" s="7"/>
      <c r="D11" s="7"/>
      <c r="E11" s="8"/>
      <c r="F11" s="7"/>
      <c r="G11" s="7"/>
      <c r="H11" s="6"/>
      <c r="I11" s="9"/>
      <c r="J11" s="13"/>
      <c r="K11" s="14"/>
      <c r="L11" s="14"/>
      <c r="M11" s="14"/>
      <c r="AD11" s="10"/>
      <c r="AE11" s="12"/>
      <c r="AF11" s="8"/>
      <c r="AG11" s="13"/>
      <c r="AH11" s="11"/>
    </row>
    <row r="12" spans="2:35" x14ac:dyDescent="0.25">
      <c r="B12" s="7"/>
      <c r="C12" s="7"/>
      <c r="D12" s="7"/>
      <c r="E12" s="8"/>
      <c r="F12" s="7"/>
      <c r="G12" s="7"/>
      <c r="H12" s="6"/>
      <c r="I12" s="9"/>
      <c r="J12" s="13"/>
      <c r="K12" s="14"/>
      <c r="L12" s="14"/>
      <c r="M12" s="14"/>
      <c r="AD12" s="10"/>
      <c r="AE12" s="12"/>
      <c r="AF12" s="8"/>
      <c r="AG12" s="13"/>
      <c r="AH12" s="11"/>
    </row>
    <row r="13" spans="2:35" x14ac:dyDescent="0.25">
      <c r="B13" s="7"/>
      <c r="C13" s="7"/>
      <c r="D13" s="7"/>
      <c r="E13" s="8"/>
      <c r="F13" s="7"/>
      <c r="G13" s="7"/>
      <c r="H13" s="6"/>
      <c r="I13" s="9"/>
      <c r="J13" s="13"/>
      <c r="K13" s="14" t="s">
        <v>13</v>
      </c>
      <c r="L13" s="14"/>
      <c r="M13" s="14"/>
      <c r="AD13" s="10"/>
      <c r="AE13" s="12"/>
      <c r="AF13" s="8"/>
      <c r="AG13" s="13"/>
      <c r="AH13" s="11"/>
    </row>
    <row r="14" spans="2:35" x14ac:dyDescent="0.25">
      <c r="B14" s="20" t="s">
        <v>28</v>
      </c>
      <c r="C14" s="15"/>
      <c r="D14" s="15"/>
      <c r="E14" s="15"/>
      <c r="F14" s="15"/>
      <c r="G14" s="15"/>
      <c r="H14" s="15"/>
      <c r="I14" s="15"/>
      <c r="J14" s="15"/>
      <c r="K14" s="17">
        <v>1</v>
      </c>
      <c r="L14" s="15" t="s">
        <v>18</v>
      </c>
      <c r="M14" s="15"/>
      <c r="AD14" s="15"/>
      <c r="AE14" s="15"/>
      <c r="AF14" s="15"/>
      <c r="AG14" s="15"/>
      <c r="AH14" s="15"/>
    </row>
    <row r="15" spans="2:35" x14ac:dyDescent="0.25">
      <c r="K15" s="18">
        <v>2</v>
      </c>
      <c r="L15" s="1" t="s">
        <v>19</v>
      </c>
      <c r="O15" s="1" t="s">
        <v>9</v>
      </c>
      <c r="R15" s="1" t="s">
        <v>12</v>
      </c>
    </row>
    <row r="16" spans="2:35" x14ac:dyDescent="0.25">
      <c r="K16" s="18">
        <v>3</v>
      </c>
      <c r="L16" s="1" t="s">
        <v>20</v>
      </c>
      <c r="O16" s="4" t="s">
        <v>10</v>
      </c>
      <c r="P16" s="4" t="s">
        <v>11</v>
      </c>
      <c r="R16" s="4" t="s">
        <v>10</v>
      </c>
      <c r="S16" s="4" t="s">
        <v>11</v>
      </c>
    </row>
    <row r="17" spans="7:34" x14ac:dyDescent="0.25">
      <c r="J17" s="1" t="s">
        <v>6</v>
      </c>
      <c r="O17" s="4">
        <v>16</v>
      </c>
      <c r="P17" s="4">
        <v>2.2000000000000002</v>
      </c>
      <c r="R17" s="4">
        <v>9.9</v>
      </c>
      <c r="S17" s="4">
        <v>1.1000000000000001</v>
      </c>
    </row>
    <row r="18" spans="7:34" x14ac:dyDescent="0.25">
      <c r="J18" s="16">
        <v>4</v>
      </c>
      <c r="K18" s="14" t="s">
        <v>23</v>
      </c>
      <c r="O18" s="4">
        <v>20</v>
      </c>
      <c r="P18" s="4">
        <v>2.8</v>
      </c>
      <c r="R18" s="4">
        <v>14</v>
      </c>
      <c r="S18" s="4">
        <v>2</v>
      </c>
    </row>
    <row r="19" spans="7:34" x14ac:dyDescent="0.25">
      <c r="G19" s="7"/>
      <c r="H19" s="6"/>
      <c r="I19" s="9"/>
      <c r="J19" s="12">
        <v>3</v>
      </c>
      <c r="K19" s="14" t="s">
        <v>22</v>
      </c>
      <c r="L19" s="14"/>
      <c r="M19" s="14"/>
      <c r="O19" s="4">
        <v>25</v>
      </c>
      <c r="P19" s="4">
        <v>3.5</v>
      </c>
      <c r="R19" s="4">
        <v>16</v>
      </c>
      <c r="S19" s="4">
        <v>2</v>
      </c>
      <c r="AD19" s="10"/>
      <c r="AE19" s="12"/>
      <c r="AF19" s="8"/>
      <c r="AG19" s="13"/>
      <c r="AH19" s="11"/>
    </row>
    <row r="20" spans="7:34" x14ac:dyDescent="0.25">
      <c r="G20" s="7"/>
      <c r="H20" s="6"/>
      <c r="I20" s="9"/>
      <c r="J20" s="12">
        <v>2</v>
      </c>
      <c r="K20" s="14" t="s">
        <v>21</v>
      </c>
      <c r="L20" s="14"/>
      <c r="M20" s="14"/>
      <c r="O20" s="4">
        <v>32</v>
      </c>
      <c r="P20" s="4">
        <v>4.4000000000000004</v>
      </c>
      <c r="R20" s="4">
        <v>17</v>
      </c>
      <c r="S20" s="4">
        <v>2</v>
      </c>
      <c r="AD20" s="10"/>
      <c r="AE20" s="12"/>
      <c r="AF20" s="8"/>
      <c r="AG20" s="13"/>
      <c r="AH20" s="11"/>
    </row>
    <row r="21" spans="7:34" x14ac:dyDescent="0.25">
      <c r="G21" s="7"/>
      <c r="H21" s="6"/>
      <c r="I21" s="9"/>
      <c r="J21" s="12">
        <v>1</v>
      </c>
      <c r="K21" s="1" t="s">
        <v>24</v>
      </c>
      <c r="L21" s="14"/>
      <c r="M21" s="14"/>
      <c r="O21" s="4">
        <v>40</v>
      </c>
      <c r="P21" s="4">
        <v>5.5</v>
      </c>
      <c r="R21" s="4">
        <v>20</v>
      </c>
      <c r="S21" s="4">
        <v>2</v>
      </c>
      <c r="AD21" s="10"/>
      <c r="AE21" s="12"/>
      <c r="AF21" s="8"/>
      <c r="AG21" s="13"/>
      <c r="AH21" s="11"/>
    </row>
    <row r="22" spans="7:34" x14ac:dyDescent="0.25">
      <c r="G22" s="7"/>
      <c r="H22" s="6"/>
      <c r="I22" s="9"/>
      <c r="J22" s="13"/>
      <c r="L22" s="14"/>
      <c r="M22" s="14"/>
      <c r="O22" s="4">
        <v>50</v>
      </c>
      <c r="P22" s="4">
        <v>6.9</v>
      </c>
      <c r="R22" s="4">
        <v>25</v>
      </c>
      <c r="S22" s="4">
        <v>2.2999999999999998</v>
      </c>
      <c r="AD22" s="10"/>
      <c r="AE22" s="12"/>
      <c r="AF22" s="8"/>
      <c r="AG22" s="13"/>
      <c r="AH22" s="11"/>
    </row>
    <row r="23" spans="7:34" x14ac:dyDescent="0.25">
      <c r="G23" s="7"/>
      <c r="H23" s="6"/>
      <c r="I23" s="9"/>
      <c r="J23" s="13"/>
      <c r="L23" s="14"/>
      <c r="M23" s="14"/>
      <c r="O23" s="4">
        <v>63</v>
      </c>
      <c r="P23" s="4">
        <v>8.6</v>
      </c>
      <c r="R23" s="4">
        <v>32</v>
      </c>
      <c r="S23" s="4">
        <v>2.9</v>
      </c>
      <c r="AD23" s="10"/>
      <c r="AE23" s="12"/>
      <c r="AF23" s="8"/>
      <c r="AG23" s="13"/>
      <c r="AH23" s="11"/>
    </row>
    <row r="24" spans="7:34" x14ac:dyDescent="0.25">
      <c r="G24" s="7"/>
      <c r="H24" s="6"/>
      <c r="I24" s="9"/>
      <c r="J24" s="13"/>
      <c r="L24" s="14"/>
      <c r="M24" s="14"/>
      <c r="O24" s="4">
        <v>75</v>
      </c>
      <c r="P24" s="4">
        <v>10.3</v>
      </c>
      <c r="R24" s="4">
        <v>40</v>
      </c>
      <c r="S24" s="4">
        <v>3.7</v>
      </c>
      <c r="AD24" s="10"/>
      <c r="AE24" s="12"/>
      <c r="AF24" s="8"/>
      <c r="AG24" s="13"/>
      <c r="AH24" s="11"/>
    </row>
    <row r="25" spans="7:34" x14ac:dyDescent="0.25">
      <c r="G25" s="7"/>
      <c r="H25" s="6"/>
      <c r="I25" s="9"/>
      <c r="J25" s="13"/>
      <c r="K25" s="14"/>
      <c r="L25" s="14"/>
      <c r="M25" s="14"/>
      <c r="O25" s="4">
        <v>90</v>
      </c>
      <c r="P25" s="4">
        <v>12.3</v>
      </c>
      <c r="R25" s="4">
        <v>50</v>
      </c>
      <c r="S25" s="4">
        <v>4.5999999999999996</v>
      </c>
      <c r="AD25" s="10"/>
      <c r="AE25" s="12"/>
      <c r="AF25" s="8"/>
      <c r="AG25" s="13"/>
      <c r="AH25" s="11"/>
    </row>
    <row r="26" spans="7:34" x14ac:dyDescent="0.25">
      <c r="G26" s="7"/>
      <c r="H26" s="6"/>
      <c r="I26" s="9"/>
      <c r="J26" s="13"/>
      <c r="K26" s="14"/>
      <c r="L26" s="14"/>
      <c r="M26" s="14"/>
      <c r="O26" s="4">
        <v>110</v>
      </c>
      <c r="P26" s="4">
        <v>15.1</v>
      </c>
      <c r="R26" s="4">
        <v>63</v>
      </c>
      <c r="S26" s="4">
        <v>5.8</v>
      </c>
      <c r="AD26" s="10"/>
      <c r="AE26" s="12"/>
      <c r="AF26" s="8"/>
      <c r="AG26" s="13"/>
      <c r="AH26" s="11"/>
    </row>
    <row r="27" spans="7:34" x14ac:dyDescent="0.25">
      <c r="G27" s="7"/>
      <c r="H27" s="6"/>
      <c r="I27" s="9"/>
      <c r="J27" s="13"/>
      <c r="K27" s="14"/>
      <c r="L27" s="14"/>
      <c r="M27" s="14"/>
      <c r="R27" s="4">
        <v>75</v>
      </c>
      <c r="S27" s="4">
        <v>6.8</v>
      </c>
      <c r="AD27" s="10"/>
      <c r="AE27" s="12"/>
      <c r="AF27" s="8"/>
      <c r="AG27" s="13"/>
      <c r="AH27" s="11"/>
    </row>
    <row r="28" spans="7:34" x14ac:dyDescent="0.25">
      <c r="G28" s="7"/>
      <c r="H28" s="6"/>
      <c r="I28" s="9"/>
      <c r="J28" s="13"/>
      <c r="K28" s="14"/>
      <c r="L28" s="14"/>
      <c r="M28" s="14"/>
      <c r="R28" s="4">
        <v>90</v>
      </c>
      <c r="S28" s="4">
        <v>8.1999999999999993</v>
      </c>
      <c r="AD28" s="10"/>
      <c r="AE28" s="12"/>
      <c r="AF28" s="8"/>
      <c r="AG28" s="13"/>
      <c r="AH28" s="11"/>
    </row>
    <row r="29" spans="7:34" x14ac:dyDescent="0.25">
      <c r="G29" s="7"/>
      <c r="H29" s="6"/>
      <c r="I29" s="9"/>
      <c r="J29" s="13"/>
      <c r="K29" s="14"/>
      <c r="L29" s="14"/>
      <c r="M29" s="14"/>
      <c r="R29" s="4">
        <v>110</v>
      </c>
      <c r="S29" s="4">
        <v>10</v>
      </c>
      <c r="AD29" s="10"/>
      <c r="AE29" s="12"/>
      <c r="AF29" s="8"/>
      <c r="AG29" s="13"/>
      <c r="AH29" s="11"/>
    </row>
    <row r="30" spans="7:34" x14ac:dyDescent="0.25">
      <c r="G30" s="7"/>
      <c r="H30" s="6"/>
      <c r="I30" s="9"/>
      <c r="J30" s="13"/>
      <c r="K30" s="14"/>
      <c r="L30" s="14"/>
      <c r="M30" s="14"/>
      <c r="R30" s="4">
        <v>125</v>
      </c>
      <c r="S30" s="4">
        <v>11.4</v>
      </c>
      <c r="AD30" s="10"/>
      <c r="AE30" s="12"/>
      <c r="AF30" s="8"/>
      <c r="AG30" s="13"/>
      <c r="AH30" s="11"/>
    </row>
  </sheetData>
  <sheetProtection password="C27C" sheet="1" objects="1" scenarios="1"/>
  <mergeCells count="2">
    <mergeCell ref="G3:I3"/>
    <mergeCell ref="G9:I9"/>
  </mergeCells>
  <conditionalFormatting sqref="K14:K16">
    <cfRule type="iconSet" priority="2">
      <iconSet showValue="0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6</xdr:col>
                    <xdr:colOff>9525</xdr:colOff>
                    <xdr:row>9</xdr:row>
                    <xdr:rowOff>0</xdr:rowOff>
                  </from>
                  <to>
                    <xdr:col>6</xdr:col>
                    <xdr:colOff>504825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locked="0" defaultSize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1D02C5B-103E-4D83-9B1B-5597BA2B35E7}">
            <x14:iconSet custom="1">
              <x14:cfvo type="percent">
                <xm:f>0</xm:f>
              </x14:cfvo>
              <x14:cfvo type="num" gte="0">
                <xm:f>200</xm:f>
              </x14:cfvo>
              <x14:cfvo type="num" gte="0">
                <xm:f>400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K4 K10</xm:sqref>
        </x14:conditionalFormatting>
        <x14:conditionalFormatting xmlns:xm="http://schemas.microsoft.com/office/excel/2006/main">
          <x14:cfRule type="iconSet" priority="7" id="{EBF4042C-C43C-4313-9CF7-3E2A0616492D}">
            <x14:iconSet iconSet="4TrafficLights" custom="1">
              <x14:cfvo type="percent">
                <xm:f>0</xm:f>
              </x14:cfvo>
              <x14:cfvo type="num">
                <xm:f>0.2</xm:f>
              </x14:cfvo>
              <x14:cfvo type="num" gte="0">
                <xm:f>1.5</xm:f>
              </x14:cfvo>
              <x14:cfvo type="num" gte="0">
                <xm:f>2.5</xm:f>
              </x14:cfvo>
              <x14:cfIcon iconSet="3Arrows" iconId="0"/>
              <x14:cfIcon iconSet="3TrafficLights1" iconId="2"/>
              <x14:cfIcon iconSet="3TrafficLights1" iconId="1"/>
              <x14:cfIcon iconSet="3TrafficLights1" iconId="0"/>
            </x14:iconSet>
          </x14:cfRule>
          <xm:sqref>J4 J10</xm:sqref>
        </x14:conditionalFormatting>
        <x14:conditionalFormatting xmlns:xm="http://schemas.microsoft.com/office/excel/2006/main">
          <x14:cfRule type="iconSet" priority="4" id="{B8679E3E-B879-4A7A-839F-DBEBD84DF6D7}">
            <x14:iconSet custom="1">
              <x14:cfvo type="percent">
                <xm:f>0</xm:f>
              </x14:cfvo>
              <x14:cfvo type="num">
                <xm:f>40</xm:f>
              </x14:cfvo>
              <x14:cfvo type="num" gte="0">
                <xm:f>370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K5</xm:sqref>
        </x14:conditionalFormatting>
        <x14:conditionalFormatting xmlns:xm="http://schemas.microsoft.com/office/excel/2006/main">
          <x14:cfRule type="iconSet" priority="3" id="{B4316DE6-0CA7-42B9-A662-62138DC4DA2D}">
            <x14:iconSet custom="1">
              <x14:cfvo type="percent">
                <xm:f>0</xm:f>
              </x14:cfvo>
              <x14:cfvo type="num">
                <xm:f>0.2</xm:f>
              </x14:cfvo>
              <x14:cfvo type="num">
                <xm:f>2.5</xm:f>
              </x14:cfvo>
              <x14:cfIcon iconSet="3Arrows" iconId="0"/>
              <x14:cfIcon iconSet="3TrafficLights1" iconId="2"/>
              <x14:cfIcon iconSet="3Symbols2" iconId="1"/>
            </x14:iconSet>
          </x14:cfRule>
          <xm:sqref>J5</xm:sqref>
        </x14:conditionalFormatting>
        <x14:conditionalFormatting xmlns:xm="http://schemas.microsoft.com/office/excel/2006/main">
          <x14:cfRule type="iconSet" priority="1" id="{5944DE4D-2836-4AA4-B5E0-ACA01E46AC71}">
            <x14:iconSet iconSet="4TrafficLights" showValue="0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TrafficLights1" iconId="2"/>
              <x14:cfIcon iconSet="3TrafficLights1" iconId="1"/>
              <x14:cfIcon iconSet="3TrafficLights1" iconId="0"/>
            </x14:iconSet>
          </x14:cfRule>
          <xm:sqref>J18:J21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E29"/>
  <sheetViews>
    <sheetView zoomScaleNormal="100" workbookViewId="0">
      <selection activeCell="C10" sqref="C10"/>
    </sheetView>
  </sheetViews>
  <sheetFormatPr defaultRowHeight="15.75" x14ac:dyDescent="0.25"/>
  <cols>
    <col min="1" max="1" width="8.7109375" style="1" bestFit="1" customWidth="1"/>
    <col min="2" max="2" width="9.7109375" style="1" customWidth="1"/>
    <col min="3" max="3" width="9.140625" style="1" customWidth="1"/>
    <col min="4" max="4" width="8.140625" style="1" customWidth="1"/>
    <col min="5" max="5" width="2" style="1" bestFit="1" customWidth="1"/>
    <col min="6" max="6" width="5" style="1" bestFit="1" customWidth="1"/>
    <col min="7" max="7" width="11.28515625" style="1" customWidth="1"/>
    <col min="8" max="8" width="9.5703125" style="1" bestFit="1" customWidth="1"/>
    <col min="9" max="9" width="9.5703125" style="1" customWidth="1"/>
    <col min="10" max="10" width="4.28515625" style="1" customWidth="1"/>
    <col min="11" max="11" width="6.28515625" style="1" hidden="1" customWidth="1"/>
    <col min="12" max="12" width="4" style="1" hidden="1" customWidth="1"/>
    <col min="13" max="13" width="6.85546875" style="1" hidden="1" customWidth="1"/>
    <col min="14" max="14" width="5" style="1" hidden="1" customWidth="1"/>
    <col min="15" max="15" width="7.28515625" style="1" hidden="1" customWidth="1"/>
    <col min="16" max="16" width="6.42578125" style="1" bestFit="1" customWidth="1"/>
    <col min="17" max="17" width="8.85546875" style="1" bestFit="1" customWidth="1"/>
    <col min="18" max="18" width="7.7109375" style="1" bestFit="1" customWidth="1"/>
    <col min="19" max="20" width="7.42578125" style="1" bestFit="1" customWidth="1"/>
    <col min="21" max="21" width="6.5703125" style="1" bestFit="1" customWidth="1"/>
    <col min="22" max="22" width="6.42578125" style="1" bestFit="1" customWidth="1"/>
    <col min="23" max="23" width="8.28515625" style="1" bestFit="1" customWidth="1"/>
    <col min="24" max="24" width="7.5703125" style="1" bestFit="1" customWidth="1"/>
    <col min="25" max="25" width="9.85546875" style="1" hidden="1" customWidth="1"/>
    <col min="26" max="26" width="8" style="1" hidden="1" customWidth="1"/>
    <col min="27" max="27" width="9.140625" style="1" hidden="1" customWidth="1"/>
    <col min="28" max="28" width="6.7109375" style="1" hidden="1" customWidth="1"/>
    <col min="29" max="29" width="6.140625" style="1" hidden="1" customWidth="1"/>
    <col min="30" max="30" width="8.28515625" style="1" hidden="1" customWidth="1"/>
    <col min="31" max="31" width="9.140625" style="1"/>
    <col min="32" max="32" width="10" style="1" bestFit="1" customWidth="1"/>
    <col min="33" max="33" width="9.140625" style="1"/>
    <col min="34" max="34" width="8" style="1" bestFit="1" customWidth="1"/>
    <col min="35" max="39" width="9.140625" style="1"/>
    <col min="40" max="40" width="10.85546875" style="1" bestFit="1" customWidth="1"/>
    <col min="41" max="16384" width="9.140625" style="1"/>
  </cols>
  <sheetData>
    <row r="2" spans="2:31" x14ac:dyDescent="0.25">
      <c r="B2" s="1" t="s">
        <v>0</v>
      </c>
    </row>
    <row r="3" spans="2:31" ht="47.25" x14ac:dyDescent="0.25">
      <c r="B3" s="2" t="s">
        <v>15</v>
      </c>
      <c r="C3" s="3" t="s">
        <v>5</v>
      </c>
      <c r="D3" s="51" t="s">
        <v>17</v>
      </c>
      <c r="E3" s="52"/>
      <c r="F3" s="53"/>
      <c r="G3" s="2" t="s">
        <v>6</v>
      </c>
      <c r="H3" s="2" t="s">
        <v>14</v>
      </c>
      <c r="I3" s="2" t="s">
        <v>16</v>
      </c>
      <c r="Y3" s="28"/>
      <c r="Z3" s="44"/>
      <c r="AA3" s="44"/>
      <c r="AB3" s="44"/>
      <c r="AC3" s="44"/>
      <c r="AD3" s="44"/>
    </row>
    <row r="4" spans="2:31" x14ac:dyDescent="0.25">
      <c r="B4" s="23">
        <v>3</v>
      </c>
      <c r="C4" s="22">
        <v>100</v>
      </c>
      <c r="D4" s="47">
        <v>7</v>
      </c>
      <c r="E4" s="19" t="s">
        <v>7</v>
      </c>
      <c r="F4" s="24">
        <f>VLOOKUP(CHOOSE(D4,K16,K17,K18,K19,K20,K21,K22,K23,K24,K25),$K$16:$L$25,2,FALSE)</f>
        <v>8.6</v>
      </c>
      <c r="G4" s="25">
        <f>B4/(AB4*(PI()*((Z4/1000)^2)/4))</f>
        <v>1.8737433991334838</v>
      </c>
      <c r="H4" s="26">
        <f>Y4*C4/1000</f>
        <v>60.563129191506519</v>
      </c>
      <c r="I4" s="26">
        <f>H4/100</f>
        <v>0.60563129191506515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46">
        <f>AD4*10</f>
        <v>605.63129191506516</v>
      </c>
      <c r="Z4" s="29">
        <f>CHOOSE(D4,K16,K17,K18,K19,K20,K21,K22,K23,K24,K25)-2*F4</f>
        <v>45.8</v>
      </c>
      <c r="AA4" s="30">
        <f>Z4*G4/0.000000365/1000</f>
        <v>235116.29501455766</v>
      </c>
      <c r="AB4" s="31">
        <v>971.83</v>
      </c>
      <c r="AC4" s="32">
        <f>0.11*(((0.007/Z4)+(68/AA4))^0.25)</f>
        <v>1.5950057539253239E-2</v>
      </c>
      <c r="AD4" s="33">
        <f>AC4*AB4*(G4^2)*1000/(Z4*2*9.81)</f>
        <v>60.563129191506519</v>
      </c>
      <c r="AE4" s="27"/>
    </row>
    <row r="5" spans="2:31" x14ac:dyDescent="0.25">
      <c r="B5" s="8"/>
      <c r="C5" s="7"/>
      <c r="D5" s="7"/>
      <c r="E5" s="6"/>
      <c r="F5" s="9"/>
      <c r="G5" s="11"/>
      <c r="H5" s="14"/>
      <c r="I5" s="14"/>
      <c r="Y5" s="14"/>
      <c r="Z5" s="39"/>
      <c r="AA5" s="40"/>
      <c r="AB5" s="41"/>
      <c r="AC5" s="42"/>
      <c r="AD5" s="43"/>
    </row>
    <row r="6" spans="2:31" x14ac:dyDescent="0.25">
      <c r="B6" s="8"/>
      <c r="C6" s="7"/>
      <c r="D6" s="7"/>
      <c r="E6" s="6"/>
      <c r="F6" s="9"/>
      <c r="G6" s="13"/>
      <c r="H6" s="14"/>
      <c r="I6" s="14"/>
      <c r="Y6" s="14"/>
      <c r="Z6" s="39"/>
      <c r="AA6" s="40"/>
      <c r="AB6" s="41"/>
      <c r="AC6" s="42"/>
      <c r="AD6" s="43"/>
    </row>
    <row r="7" spans="2:31" x14ac:dyDescent="0.25">
      <c r="B7" s="8"/>
      <c r="C7" s="7"/>
      <c r="D7" s="7"/>
      <c r="E7" s="6"/>
      <c r="F7" s="9"/>
      <c r="G7" s="13"/>
      <c r="H7" s="14"/>
      <c r="I7" s="14"/>
      <c r="Y7" s="14"/>
      <c r="Z7" s="39"/>
      <c r="AA7" s="40"/>
      <c r="AB7" s="41"/>
      <c r="AC7" s="42"/>
      <c r="AD7" s="43"/>
    </row>
    <row r="8" spans="2:31" x14ac:dyDescent="0.25">
      <c r="B8" s="1" t="s">
        <v>8</v>
      </c>
      <c r="Y8" s="15"/>
      <c r="Z8" s="45"/>
      <c r="AA8" s="45"/>
      <c r="AB8" s="45"/>
      <c r="AC8" s="45"/>
      <c r="AD8" s="45"/>
    </row>
    <row r="9" spans="2:31" ht="47.25" x14ac:dyDescent="0.25">
      <c r="B9" s="2" t="s">
        <v>15</v>
      </c>
      <c r="C9" s="3" t="s">
        <v>5</v>
      </c>
      <c r="D9" s="51" t="s">
        <v>17</v>
      </c>
      <c r="E9" s="52"/>
      <c r="F9" s="53"/>
      <c r="G9" s="2" t="s">
        <v>6</v>
      </c>
      <c r="H9" s="2" t="s">
        <v>14</v>
      </c>
      <c r="I9" s="2" t="s">
        <v>16</v>
      </c>
      <c r="Y9" s="28"/>
      <c r="Z9" s="44"/>
      <c r="AA9" s="44"/>
      <c r="AB9" s="44"/>
      <c r="AC9" s="44"/>
      <c r="AD9" s="44"/>
    </row>
    <row r="10" spans="2:31" x14ac:dyDescent="0.25">
      <c r="B10" s="23">
        <v>3</v>
      </c>
      <c r="C10" s="22">
        <v>100</v>
      </c>
      <c r="D10" s="47">
        <v>7</v>
      </c>
      <c r="E10" s="19" t="s">
        <v>7</v>
      </c>
      <c r="F10" s="24">
        <f>VLOOKUP(CHOOSE(D10,N16,N17,N18,N19,N20,N21,N22,N23,N24,N25),$N$16:$O$25,2,FALSE)</f>
        <v>5.8</v>
      </c>
      <c r="G10" s="25">
        <f>B10/(AB10*(PI()*((Z10/1000)^2)/4))</f>
        <v>1.4876981876176629</v>
      </c>
      <c r="H10" s="26">
        <f>Y10*C10/1000</f>
        <v>34.373296514999751</v>
      </c>
      <c r="I10" s="26">
        <f>H10/100</f>
        <v>0.34373296514999752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46">
        <f>AD10*10</f>
        <v>343.73296514999754</v>
      </c>
      <c r="Z10" s="29">
        <f>CHOOSE(D10,N16,N17,N18,N19,N20,N21,N22,N23,N24,N25)-2*F10</f>
        <v>51.4</v>
      </c>
      <c r="AA10" s="30">
        <f>Z10*G10/0.000000365/1000</f>
        <v>209500.51190013113</v>
      </c>
      <c r="AB10" s="31">
        <v>971.83</v>
      </c>
      <c r="AC10" s="32">
        <f>0.11*(((0.007/Z10)+(68/AA10))^0.25)</f>
        <v>1.6116225564084655E-2</v>
      </c>
      <c r="AD10" s="33">
        <f>AC10*AB10*(G10^2)*1000/(Z10*2*9.81)</f>
        <v>34.373296514999751</v>
      </c>
      <c r="AE10" s="27"/>
    </row>
    <row r="11" spans="2:31" x14ac:dyDescent="0.25">
      <c r="B11" s="8"/>
      <c r="C11" s="7"/>
      <c r="D11" s="7"/>
      <c r="E11" s="6"/>
      <c r="F11" s="9"/>
      <c r="G11" s="13"/>
      <c r="H11" s="14"/>
      <c r="I11" s="14"/>
      <c r="Y11" s="14"/>
      <c r="Z11" s="10"/>
      <c r="AA11" s="12"/>
      <c r="AB11" s="8"/>
      <c r="AC11" s="13"/>
      <c r="AD11" s="11"/>
    </row>
    <row r="12" spans="2:31" x14ac:dyDescent="0.25">
      <c r="B12" s="8"/>
      <c r="C12" s="7"/>
      <c r="D12" s="7"/>
      <c r="E12" s="6"/>
      <c r="F12" s="9"/>
      <c r="G12" s="13"/>
      <c r="H12" s="14"/>
      <c r="I12" s="14"/>
      <c r="Y12" s="14"/>
      <c r="Z12" s="10"/>
      <c r="AA12" s="12"/>
      <c r="AB12" s="8"/>
      <c r="AC12" s="13"/>
      <c r="AD12" s="11"/>
    </row>
    <row r="13" spans="2:31" x14ac:dyDescent="0.25">
      <c r="B13" s="8"/>
      <c r="C13" s="7"/>
      <c r="D13" s="7"/>
      <c r="E13" s="6"/>
      <c r="F13" s="9"/>
      <c r="G13" s="13"/>
      <c r="H13" s="14"/>
      <c r="I13" s="14"/>
      <c r="Y13" s="14"/>
      <c r="Z13" s="10"/>
      <c r="AA13" s="12"/>
      <c r="AB13" s="8"/>
      <c r="AC13" s="13"/>
      <c r="AD13" s="11"/>
    </row>
    <row r="14" spans="2:31" x14ac:dyDescent="0.25">
      <c r="B14" s="15"/>
      <c r="C14" s="15"/>
      <c r="D14" s="15"/>
      <c r="E14" s="15"/>
      <c r="F14" s="15"/>
      <c r="G14" s="15"/>
      <c r="H14" s="15"/>
      <c r="I14" s="15"/>
      <c r="Y14" s="15"/>
      <c r="Z14" s="15"/>
      <c r="AA14" s="15"/>
      <c r="AB14" s="15"/>
      <c r="AC14" s="15"/>
      <c r="AD14" s="15"/>
    </row>
    <row r="15" spans="2:31" x14ac:dyDescent="0.25">
      <c r="G15" s="1" t="s">
        <v>6</v>
      </c>
      <c r="K15" s="1" t="s">
        <v>9</v>
      </c>
      <c r="N15" s="1" t="s">
        <v>12</v>
      </c>
    </row>
    <row r="16" spans="2:31" x14ac:dyDescent="0.25">
      <c r="B16" s="20" t="s">
        <v>28</v>
      </c>
      <c r="G16" s="12">
        <v>3</v>
      </c>
      <c r="H16" s="14" t="s">
        <v>23</v>
      </c>
      <c r="K16" s="4">
        <v>16</v>
      </c>
      <c r="L16" s="4">
        <v>2.2000000000000002</v>
      </c>
      <c r="N16" s="4">
        <v>16</v>
      </c>
      <c r="O16" s="4">
        <v>2</v>
      </c>
      <c r="AA16" s="12"/>
      <c r="AB16" s="8"/>
      <c r="AC16" s="13"/>
      <c r="AD16" s="11"/>
    </row>
    <row r="17" spans="4:30" x14ac:dyDescent="0.25">
      <c r="G17" s="12">
        <v>2</v>
      </c>
      <c r="H17" s="14" t="s">
        <v>26</v>
      </c>
      <c r="K17" s="4">
        <v>20</v>
      </c>
      <c r="L17" s="4">
        <v>2.8</v>
      </c>
      <c r="N17" s="4">
        <v>20</v>
      </c>
      <c r="O17" s="4">
        <v>2</v>
      </c>
      <c r="AA17" s="12"/>
      <c r="AB17" s="8"/>
      <c r="AC17" s="13"/>
      <c r="AD17" s="11"/>
    </row>
    <row r="18" spans="4:30" x14ac:dyDescent="0.25">
      <c r="D18" s="7"/>
      <c r="E18" s="6"/>
      <c r="F18" s="9"/>
      <c r="G18" s="12">
        <v>1</v>
      </c>
      <c r="H18" s="14" t="s">
        <v>25</v>
      </c>
      <c r="I18" s="14"/>
      <c r="K18" s="4">
        <v>25</v>
      </c>
      <c r="L18" s="4">
        <v>3.5</v>
      </c>
      <c r="N18" s="4">
        <v>25</v>
      </c>
      <c r="O18" s="4">
        <v>2.2999999999999998</v>
      </c>
      <c r="Z18" s="10"/>
      <c r="AA18" s="12"/>
      <c r="AB18" s="8"/>
      <c r="AC18" s="13"/>
      <c r="AD18" s="11"/>
    </row>
    <row r="19" spans="4:30" x14ac:dyDescent="0.25">
      <c r="D19" s="7"/>
      <c r="E19" s="6"/>
      <c r="F19" s="9"/>
      <c r="G19" s="13"/>
      <c r="I19" s="14"/>
      <c r="K19" s="4">
        <v>32</v>
      </c>
      <c r="L19" s="4">
        <v>4.4000000000000004</v>
      </c>
      <c r="N19" s="4">
        <v>32</v>
      </c>
      <c r="O19" s="4">
        <v>2.9</v>
      </c>
      <c r="Y19" s="14"/>
      <c r="Z19" s="10"/>
      <c r="AA19" s="12"/>
      <c r="AB19" s="8"/>
      <c r="AC19" s="13"/>
      <c r="AD19" s="11"/>
    </row>
    <row r="20" spans="4:30" x14ac:dyDescent="0.25">
      <c r="D20" s="7"/>
      <c r="E20" s="6"/>
      <c r="F20" s="9"/>
      <c r="G20" s="13"/>
      <c r="I20" s="14"/>
      <c r="K20" s="4">
        <v>40</v>
      </c>
      <c r="L20" s="4">
        <v>5.5</v>
      </c>
      <c r="N20" s="4">
        <v>40</v>
      </c>
      <c r="O20" s="4">
        <v>3.7</v>
      </c>
      <c r="Y20" s="14"/>
      <c r="Z20" s="10"/>
      <c r="AA20" s="12"/>
      <c r="AB20" s="8"/>
      <c r="AC20" s="13"/>
      <c r="AD20" s="11"/>
    </row>
    <row r="21" spans="4:30" x14ac:dyDescent="0.25">
      <c r="D21" s="7"/>
      <c r="E21" s="6"/>
      <c r="F21" s="9"/>
      <c r="G21" s="13"/>
      <c r="H21" s="14"/>
      <c r="I21" s="14"/>
      <c r="K21" s="4">
        <v>50</v>
      </c>
      <c r="L21" s="4">
        <v>6.9</v>
      </c>
      <c r="N21" s="4">
        <v>50</v>
      </c>
      <c r="O21" s="4">
        <v>4.5999999999999996</v>
      </c>
      <c r="Y21" s="14"/>
      <c r="Z21" s="10"/>
      <c r="AA21" s="12"/>
      <c r="AB21" s="8"/>
      <c r="AC21" s="13"/>
      <c r="AD21" s="11"/>
    </row>
    <row r="22" spans="4:30" x14ac:dyDescent="0.25">
      <c r="D22" s="7"/>
      <c r="E22" s="6"/>
      <c r="F22" s="9"/>
      <c r="G22" s="13"/>
      <c r="H22" s="14"/>
      <c r="I22" s="14"/>
      <c r="K22" s="4">
        <v>63</v>
      </c>
      <c r="L22" s="4">
        <v>8.6</v>
      </c>
      <c r="N22" s="4">
        <v>63</v>
      </c>
      <c r="O22" s="4">
        <v>5.8</v>
      </c>
      <c r="Y22" s="14"/>
      <c r="Z22" s="10"/>
      <c r="AA22" s="12"/>
      <c r="AB22" s="8"/>
      <c r="AC22" s="13"/>
      <c r="AD22" s="11"/>
    </row>
    <row r="23" spans="4:30" x14ac:dyDescent="0.25">
      <c r="D23" s="7"/>
      <c r="E23" s="6"/>
      <c r="F23" s="9"/>
      <c r="G23" s="13"/>
      <c r="H23" s="14"/>
      <c r="I23" s="14"/>
      <c r="K23" s="4">
        <v>75</v>
      </c>
      <c r="L23" s="4">
        <v>10.3</v>
      </c>
      <c r="N23" s="4">
        <v>75</v>
      </c>
      <c r="O23" s="4">
        <v>6.8</v>
      </c>
      <c r="Y23" s="14"/>
      <c r="Z23" s="10"/>
      <c r="AA23" s="12"/>
      <c r="AB23" s="8"/>
      <c r="AC23" s="13"/>
      <c r="AD23" s="11"/>
    </row>
    <row r="24" spans="4:30" x14ac:dyDescent="0.25">
      <c r="D24" s="7"/>
      <c r="E24" s="6"/>
      <c r="F24" s="9"/>
      <c r="G24" s="13"/>
      <c r="H24" s="14"/>
      <c r="I24" s="14"/>
      <c r="K24" s="4">
        <v>90</v>
      </c>
      <c r="L24" s="4">
        <v>12.3</v>
      </c>
      <c r="N24" s="4">
        <v>90</v>
      </c>
      <c r="O24" s="4">
        <v>8.1999999999999993</v>
      </c>
      <c r="Y24" s="14"/>
      <c r="Z24" s="10"/>
      <c r="AA24" s="12"/>
      <c r="AB24" s="8"/>
      <c r="AC24" s="13"/>
      <c r="AD24" s="11"/>
    </row>
    <row r="25" spans="4:30" x14ac:dyDescent="0.25">
      <c r="D25" s="7"/>
      <c r="E25" s="6"/>
      <c r="F25" s="9"/>
      <c r="G25" s="13"/>
      <c r="H25" s="14"/>
      <c r="I25" s="14"/>
      <c r="K25" s="4">
        <v>110</v>
      </c>
      <c r="L25" s="4">
        <v>15.1</v>
      </c>
      <c r="N25" s="4">
        <v>110</v>
      </c>
      <c r="O25" s="4">
        <v>10</v>
      </c>
      <c r="Y25" s="14"/>
      <c r="Z25" s="10"/>
      <c r="AA25" s="12"/>
      <c r="AB25" s="8"/>
      <c r="AC25" s="13"/>
      <c r="AD25" s="11"/>
    </row>
    <row r="26" spans="4:30" x14ac:dyDescent="0.25">
      <c r="D26" s="7"/>
      <c r="E26" s="6"/>
      <c r="F26" s="9"/>
      <c r="G26" s="13"/>
      <c r="H26" s="14"/>
      <c r="I26" s="14"/>
      <c r="Y26" s="14"/>
      <c r="Z26" s="10"/>
      <c r="AA26" s="12"/>
      <c r="AB26" s="8"/>
      <c r="AC26" s="13"/>
      <c r="AD26" s="11"/>
    </row>
    <row r="27" spans="4:30" x14ac:dyDescent="0.25">
      <c r="D27" s="7"/>
      <c r="E27" s="6"/>
      <c r="F27" s="9"/>
      <c r="G27" s="13"/>
      <c r="H27" s="14"/>
      <c r="I27" s="14"/>
      <c r="Y27" s="14"/>
      <c r="Z27" s="10"/>
      <c r="AA27" s="12"/>
      <c r="AB27" s="8"/>
      <c r="AC27" s="13"/>
      <c r="AD27" s="11"/>
    </row>
    <row r="28" spans="4:30" x14ac:dyDescent="0.25">
      <c r="D28" s="7"/>
      <c r="E28" s="6"/>
      <c r="F28" s="9"/>
      <c r="G28" s="13"/>
      <c r="H28" s="14"/>
      <c r="I28" s="14"/>
      <c r="Y28" s="14"/>
      <c r="Z28" s="10"/>
      <c r="AA28" s="12"/>
      <c r="AB28" s="8"/>
      <c r="AC28" s="13"/>
      <c r="AD28" s="11"/>
    </row>
    <row r="29" spans="4:30" x14ac:dyDescent="0.25">
      <c r="D29" s="7"/>
      <c r="E29" s="6"/>
      <c r="F29" s="9"/>
      <c r="G29" s="13"/>
      <c r="H29" s="14"/>
      <c r="I29" s="14"/>
      <c r="Y29" s="14"/>
      <c r="Z29" s="10"/>
      <c r="AA29" s="12"/>
      <c r="AB29" s="8"/>
      <c r="AC29" s="13"/>
      <c r="AD29" s="11"/>
    </row>
  </sheetData>
  <sheetProtection password="C27C" sheet="1" objects="1" scenarios="1"/>
  <mergeCells count="2">
    <mergeCell ref="D3:F3"/>
    <mergeCell ref="D9:F9"/>
  </mergeCells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3</xdr:col>
                    <xdr:colOff>9525</xdr:colOff>
                    <xdr:row>9</xdr:row>
                    <xdr:rowOff>0</xdr:rowOff>
                  </from>
                  <to>
                    <xdr:col>3</xdr:col>
                    <xdr:colOff>504825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3</xdr:row>
                    <xdr:rowOff>0</xdr:rowOff>
                  </from>
                  <to>
                    <xdr:col>3</xdr:col>
                    <xdr:colOff>504825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Fill="0" autoPict="0">
                <anchor moveWithCells="1">
                  <from>
                    <xdr:col>3</xdr:col>
                    <xdr:colOff>9525</xdr:colOff>
                    <xdr:row>3</xdr:row>
                    <xdr:rowOff>0</xdr:rowOff>
                  </from>
                  <to>
                    <xdr:col>3</xdr:col>
                    <xdr:colOff>504825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C199C34-E8B4-40FE-84B2-BB92454B6B94}">
            <x14:iconSet custom="1">
              <x14:cfvo type="percent">
                <xm:f>0</xm:f>
              </x14:cfvo>
              <x14:cfvo type="num" gte="0">
                <xm:f>200</xm:f>
              </x14:cfvo>
              <x14:cfvo type="num" gte="0">
                <xm:f>400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Y19:Y65535 Y2 Y11:Y14</xm:sqref>
        </x14:conditionalFormatting>
        <x14:conditionalFormatting xmlns:xm="http://schemas.microsoft.com/office/excel/2006/main">
          <x14:cfRule type="iconSet" priority="4" id="{061DE7D2-9E9C-4BED-AC7C-4D7F22977BCD}">
            <x14:iconSet custom="1">
              <x14:cfvo type="percent">
                <xm:f>0</xm:f>
              </x14:cfvo>
              <x14:cfvo type="num" gte="0">
                <xm:f>1.5</xm:f>
              </x14:cfvo>
              <x14:cfvo type="num" gte="0">
                <xm:f>2.5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G4 G10</xm:sqref>
        </x14:conditionalFormatting>
        <x14:conditionalFormatting xmlns:xm="http://schemas.microsoft.com/office/excel/2006/main">
          <x14:cfRule type="iconSet" priority="2" id="{186218E1-CFDC-4AF9-93CC-A67522DB2A56}">
            <x14:iconSet custom="1">
              <x14:cfvo type="percent">
                <xm:f>0</xm:f>
              </x14:cfvo>
              <x14:cfvo type="num">
                <xm:f>0.2</xm:f>
              </x14:cfvo>
              <x14:cfvo type="num">
                <xm:f>2.5</xm:f>
              </x14:cfvo>
              <x14:cfIcon iconSet="3Arrows" iconId="0"/>
              <x14:cfIcon iconSet="3TrafficLights1" iconId="2"/>
              <x14:cfIcon iconSet="3Symbols2" iconId="1"/>
            </x14:iconSet>
          </x14:cfRule>
          <xm:sqref>G5</xm:sqref>
        </x14:conditionalFormatting>
        <x14:conditionalFormatting xmlns:xm="http://schemas.microsoft.com/office/excel/2006/main">
          <x14:cfRule type="iconSet" priority="11" id="{C9DA06B3-49FB-498A-95DB-1BCD620240C5}">
            <x14:iconSet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G16:G18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PE-Xa Отопление</vt:lpstr>
      <vt:lpstr>PE-Xa Водопровод</vt:lpstr>
    </vt:vector>
  </TitlesOfParts>
  <Company>Uponor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Schapov, Andrey</dc:creator>
  <cp:lastModifiedBy>Schapov, Andrey</cp:lastModifiedBy>
  <dcterms:created xsi:type="dcterms:W3CDTF">2016-06-01T13:39:19Z</dcterms:created>
  <dcterms:modified xsi:type="dcterms:W3CDTF">2017-05-02T13:05:06Z</dcterms:modified>
</cp:coreProperties>
</file>